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415" windowWidth="15600" windowHeight="5595" activeTab="3"/>
  </bookViews>
  <sheets>
    <sheet name="BIEU THU" sheetId="12" r:id="rId1"/>
    <sheet name="BIEU CHI" sheetId="13" r:id="rId2"/>
    <sheet name="BIEU DPNS" sheetId="14" r:id="rId3"/>
    <sheet name="TUNG XA" sheetId="15" r:id="rId4"/>
  </sheets>
  <externalReferences>
    <externalReference r:id="rId5"/>
  </externalReferences>
  <definedNames>
    <definedName name="ADP" localSheetId="1">#REF!</definedName>
    <definedName name="ADP" localSheetId="0">#REF!</definedName>
    <definedName name="ADP">#REF!</definedName>
    <definedName name="AKHAC" localSheetId="1">#REF!</definedName>
    <definedName name="AKHAC" localSheetId="0">#REF!</definedName>
    <definedName name="AKHAC">#REF!</definedName>
    <definedName name="ALTINH" localSheetId="1">#REF!</definedName>
    <definedName name="ALTINH" localSheetId="0">#REF!</definedName>
    <definedName name="ALTINH">#REF!</definedName>
    <definedName name="Anguon" localSheetId="1">'[1]Dt 2001'!#REF!</definedName>
    <definedName name="Anguon" localSheetId="0">'[1]Dt 2001'!#REF!</definedName>
    <definedName name="Anguon">'[1]Dt 2001'!#REF!</definedName>
    <definedName name="ANN" localSheetId="1">#REF!</definedName>
    <definedName name="ANN" localSheetId="0">#REF!</definedName>
    <definedName name="ANN">#REF!</definedName>
    <definedName name="ANQD" localSheetId="1">#REF!</definedName>
    <definedName name="ANQD" localSheetId="0">#REF!</definedName>
    <definedName name="ANQD">#REF!</definedName>
    <definedName name="ANQQH" localSheetId="1">'[1]Dt 2001'!#REF!</definedName>
    <definedName name="ANQQH" localSheetId="0">'[1]Dt 2001'!#REF!</definedName>
    <definedName name="ANQQH">'[1]Dt 2001'!#REF!</definedName>
    <definedName name="ANSNN" localSheetId="1">'[1]Dt 2001'!#REF!</definedName>
    <definedName name="ANSNN" localSheetId="0">'[1]Dt 2001'!#REF!</definedName>
    <definedName name="ANSNN">'[1]Dt 2001'!#REF!</definedName>
    <definedName name="ANSNNxnk" localSheetId="1">'[1]Dt 2001'!#REF!</definedName>
    <definedName name="ANSNNxnk" localSheetId="0">'[1]Dt 2001'!#REF!</definedName>
    <definedName name="ANSNNxnk">'[1]Dt 2001'!#REF!</definedName>
    <definedName name="APC" localSheetId="1">'[1]Dt 2001'!#REF!</definedName>
    <definedName name="APC" localSheetId="0">'[1]Dt 2001'!#REF!</definedName>
    <definedName name="APC">'[1]Dt 2001'!#REF!</definedName>
    <definedName name="ATW" localSheetId="1">#REF!</definedName>
    <definedName name="ATW" localSheetId="0">#REF!</definedName>
    <definedName name="ATW">#REF!</definedName>
    <definedName name="Can_doi" localSheetId="1">#REF!</definedName>
    <definedName name="Can_doi" localSheetId="0">#REF!</definedName>
    <definedName name="Can_doi">#REF!</definedName>
    <definedName name="DNNN" localSheetId="1">#REF!</definedName>
    <definedName name="DNNN" localSheetId="0">#REF!</definedName>
    <definedName name="DNNN">#REF!</definedName>
    <definedName name="Khac" localSheetId="1">#REF!</definedName>
    <definedName name="Khac" localSheetId="0">#REF!</definedName>
    <definedName name="Khac">#REF!</definedName>
    <definedName name="Khong_can_doi" localSheetId="1">#REF!</definedName>
    <definedName name="Khong_can_doi" localSheetId="0">#REF!</definedName>
    <definedName name="Khong_can_doi">#REF!</definedName>
    <definedName name="NQD" localSheetId="1">#REF!</definedName>
    <definedName name="NQD" localSheetId="0">#REF!</definedName>
    <definedName name="NQD">#REF!</definedName>
    <definedName name="NQQH" localSheetId="1">'[1]Dt 2001'!#REF!</definedName>
    <definedName name="NQQH" localSheetId="0">'[1]Dt 2001'!#REF!</definedName>
    <definedName name="NQQH">'[1]Dt 2001'!#REF!</definedName>
    <definedName name="NSNN" localSheetId="1">'[1]Dt 2001'!#REF!</definedName>
    <definedName name="NSNN" localSheetId="0">'[1]Dt 2001'!#REF!</definedName>
    <definedName name="NSNN">'[1]Dt 2001'!#REF!</definedName>
    <definedName name="PC" localSheetId="1">'[1]Dt 2001'!#REF!</definedName>
    <definedName name="PC" localSheetId="0">'[1]Dt 2001'!#REF!</definedName>
    <definedName name="PC">'[1]Dt 2001'!#REF!</definedName>
    <definedName name="Phan_cap" localSheetId="1">#REF!</definedName>
    <definedName name="Phan_cap" localSheetId="0">#REF!</definedName>
    <definedName name="Phan_cap">#REF!</definedName>
    <definedName name="Phi_le_phi" localSheetId="1">#REF!</definedName>
    <definedName name="Phi_le_phi" localSheetId="0">#REF!</definedName>
    <definedName name="Phi_le_phi">#REF!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0">'BIEU THU'!$5:$8</definedName>
    <definedName name="TW" localSheetId="1">#REF!</definedName>
    <definedName name="TW" localSheetId="0">#REF!</definedName>
    <definedName name="TW">#REF!</definedName>
  </definedNames>
  <calcPr calcId="144525"/>
</workbook>
</file>

<file path=xl/calcChain.xml><?xml version="1.0" encoding="utf-8"?>
<calcChain xmlns="http://schemas.openxmlformats.org/spreadsheetml/2006/main">
  <c r="A2" i="15" l="1"/>
  <c r="F124" i="15"/>
  <c r="F123" i="15"/>
  <c r="E123" i="15"/>
  <c r="D122" i="15"/>
  <c r="F122" i="15" s="1"/>
  <c r="D121" i="15"/>
  <c r="F120" i="15"/>
  <c r="F119" i="15"/>
  <c r="D117" i="15"/>
  <c r="F117" i="15" s="1"/>
  <c r="F116" i="15"/>
  <c r="E116" i="15"/>
  <c r="F115" i="15"/>
  <c r="F114" i="15"/>
  <c r="E114" i="15"/>
  <c r="D113" i="15"/>
  <c r="F113" i="15" s="1"/>
  <c r="C113" i="15"/>
  <c r="D112" i="15"/>
  <c r="F112" i="15" s="1"/>
  <c r="C112" i="15"/>
  <c r="F110" i="15"/>
  <c r="E110" i="15"/>
  <c r="F109" i="15"/>
  <c r="D109" i="15"/>
  <c r="F108" i="15"/>
  <c r="D108" i="15"/>
  <c r="F107" i="15"/>
  <c r="F106" i="15"/>
  <c r="D104" i="15"/>
  <c r="F104" i="15" s="1"/>
  <c r="F103" i="15"/>
  <c r="E103" i="15"/>
  <c r="F102" i="15"/>
  <c r="F101" i="15"/>
  <c r="E101" i="15"/>
  <c r="D100" i="15"/>
  <c r="F100" i="15" s="1"/>
  <c r="C100" i="15"/>
  <c r="D99" i="15"/>
  <c r="F99" i="15" s="1"/>
  <c r="C99" i="15"/>
  <c r="F97" i="15"/>
  <c r="E97" i="15"/>
  <c r="F95" i="15"/>
  <c r="F94" i="15"/>
  <c r="F93" i="15"/>
  <c r="F92" i="15"/>
  <c r="F91" i="15"/>
  <c r="F90" i="15"/>
  <c r="E88" i="15"/>
  <c r="D88" i="15"/>
  <c r="F88" i="15" s="1"/>
  <c r="F87" i="15"/>
  <c r="E87" i="15"/>
  <c r="F86" i="15"/>
  <c r="F85" i="15"/>
  <c r="E85" i="15"/>
  <c r="D84" i="15"/>
  <c r="F84" i="15" s="1"/>
  <c r="C84" i="15"/>
  <c r="D83" i="15"/>
  <c r="F83" i="15" s="1"/>
  <c r="C83" i="15"/>
  <c r="E83" i="15" s="1"/>
  <c r="F81" i="15"/>
  <c r="E81" i="15"/>
  <c r="F80" i="15"/>
  <c r="D80" i="15"/>
  <c r="F79" i="15"/>
  <c r="F78" i="15"/>
  <c r="D76" i="15"/>
  <c r="F76" i="15" s="1"/>
  <c r="F75" i="15"/>
  <c r="E75" i="15"/>
  <c r="F74" i="15"/>
  <c r="F73" i="15"/>
  <c r="E73" i="15"/>
  <c r="D72" i="15"/>
  <c r="F72" i="15" s="1"/>
  <c r="C72" i="15"/>
  <c r="D71" i="15"/>
  <c r="F71" i="15" s="1"/>
  <c r="C71" i="15"/>
  <c r="F69" i="15"/>
  <c r="E69" i="15"/>
  <c r="F68" i="15"/>
  <c r="E68" i="15"/>
  <c r="F66" i="15"/>
  <c r="D66" i="15"/>
  <c r="F65" i="15"/>
  <c r="F64" i="15"/>
  <c r="F63" i="15"/>
  <c r="D61" i="15"/>
  <c r="E61" i="15" s="1"/>
  <c r="F60" i="15"/>
  <c r="E60" i="15"/>
  <c r="F59" i="15"/>
  <c r="F58" i="15"/>
  <c r="E58" i="15"/>
  <c r="D57" i="15"/>
  <c r="E57" i="15" s="1"/>
  <c r="C57" i="15"/>
  <c r="D56" i="15"/>
  <c r="E56" i="15" s="1"/>
  <c r="C56" i="15"/>
  <c r="F54" i="15"/>
  <c r="E54" i="15"/>
  <c r="F52" i="15"/>
  <c r="F51" i="15"/>
  <c r="F50" i="15"/>
  <c r="D49" i="15"/>
  <c r="D53" i="15" s="1"/>
  <c r="F47" i="15"/>
  <c r="E47" i="15"/>
  <c r="F46" i="15"/>
  <c r="F45" i="15"/>
  <c r="E45" i="15"/>
  <c r="C44" i="15"/>
  <c r="C43" i="15"/>
  <c r="F41" i="15"/>
  <c r="E41" i="15"/>
  <c r="D40" i="15"/>
  <c r="F40" i="15" s="1"/>
  <c r="F39" i="15"/>
  <c r="F38" i="15"/>
  <c r="D36" i="15"/>
  <c r="E36" i="15" s="1"/>
  <c r="F35" i="15"/>
  <c r="E35" i="15"/>
  <c r="F34" i="15"/>
  <c r="F33" i="15"/>
  <c r="E33" i="15"/>
  <c r="D32" i="15"/>
  <c r="E32" i="15" s="1"/>
  <c r="C32" i="15"/>
  <c r="D31" i="15"/>
  <c r="E31" i="15" s="1"/>
  <c r="C31" i="15"/>
  <c r="F29" i="15"/>
  <c r="E29" i="15"/>
  <c r="D28" i="15"/>
  <c r="F28" i="15" s="1"/>
  <c r="F27" i="15"/>
  <c r="F26" i="15"/>
  <c r="D24" i="15"/>
  <c r="E24" i="15" s="1"/>
  <c r="F23" i="15"/>
  <c r="E23" i="15"/>
  <c r="F22" i="15"/>
  <c r="F21" i="15"/>
  <c r="E21" i="15"/>
  <c r="D20" i="15"/>
  <c r="E20" i="15" s="1"/>
  <c r="C20" i="15"/>
  <c r="D19" i="15"/>
  <c r="E19" i="15" s="1"/>
  <c r="C19" i="15"/>
  <c r="F17" i="15"/>
  <c r="F16" i="15"/>
  <c r="D16" i="15"/>
  <c r="F15" i="15"/>
  <c r="F14" i="15"/>
  <c r="E12" i="15"/>
  <c r="D12" i="15"/>
  <c r="F12" i="15" s="1"/>
  <c r="H11" i="15"/>
  <c r="F11" i="15"/>
  <c r="E11" i="15"/>
  <c r="F10" i="15"/>
  <c r="E10" i="15"/>
  <c r="F9" i="15"/>
  <c r="E9" i="15"/>
  <c r="D8" i="15"/>
  <c r="F8" i="15" s="1"/>
  <c r="C8" i="15"/>
  <c r="E8" i="15" s="1"/>
  <c r="D7" i="15"/>
  <c r="F7" i="15" s="1"/>
  <c r="C7" i="15"/>
  <c r="E7" i="15" s="1"/>
  <c r="F53" i="15" l="1"/>
  <c r="D48" i="15"/>
  <c r="F19" i="15"/>
  <c r="F20" i="15"/>
  <c r="F24" i="15"/>
  <c r="F31" i="15"/>
  <c r="F32" i="15"/>
  <c r="F36" i="15"/>
  <c r="F56" i="15"/>
  <c r="F57" i="15"/>
  <c r="F61" i="15"/>
  <c r="E71" i="15"/>
  <c r="E72" i="15"/>
  <c r="E76" i="15"/>
  <c r="E84" i="15"/>
  <c r="E99" i="15"/>
  <c r="E100" i="15"/>
  <c r="E104" i="15"/>
  <c r="E112" i="15"/>
  <c r="E113" i="15"/>
  <c r="E117" i="15"/>
  <c r="H16" i="13"/>
  <c r="E32" i="13"/>
  <c r="F32" i="13"/>
  <c r="G32" i="13"/>
  <c r="H32" i="13"/>
  <c r="D32" i="13"/>
  <c r="E16" i="13"/>
  <c r="F16" i="13"/>
  <c r="G16" i="13"/>
  <c r="I16" i="13"/>
  <c r="E9" i="13"/>
  <c r="F9" i="13"/>
  <c r="G9" i="13"/>
  <c r="H9" i="13"/>
  <c r="H10" i="13"/>
  <c r="H11" i="13"/>
  <c r="H12" i="13"/>
  <c r="H29" i="13"/>
  <c r="N33" i="12"/>
  <c r="I11" i="13"/>
  <c r="I12" i="13"/>
  <c r="I13" i="13"/>
  <c r="I14" i="13"/>
  <c r="I15" i="13"/>
  <c r="I17" i="13"/>
  <c r="I18" i="13"/>
  <c r="I19" i="13"/>
  <c r="I20" i="13"/>
  <c r="I21" i="13"/>
  <c r="I22" i="13"/>
  <c r="I23" i="13"/>
  <c r="I24" i="13"/>
  <c r="I25" i="13"/>
  <c r="I26" i="13"/>
  <c r="I27" i="13"/>
  <c r="I31" i="13"/>
  <c r="E8" i="13"/>
  <c r="F8" i="13"/>
  <c r="G8" i="13"/>
  <c r="M36" i="12"/>
  <c r="L36" i="12"/>
  <c r="N34" i="12"/>
  <c r="N32" i="12"/>
  <c r="M32" i="12"/>
  <c r="N25" i="12"/>
  <c r="O25" i="12" s="1"/>
  <c r="M15" i="12"/>
  <c r="L15" i="12"/>
  <c r="N15" i="12"/>
  <c r="O15" i="12"/>
  <c r="O16" i="12"/>
  <c r="O17" i="12"/>
  <c r="O18" i="12"/>
  <c r="O19" i="12"/>
  <c r="O20" i="12"/>
  <c r="O21" i="12"/>
  <c r="O22" i="12"/>
  <c r="O23" i="12"/>
  <c r="O24" i="12"/>
  <c r="O26" i="12"/>
  <c r="O27" i="12"/>
  <c r="O28" i="12"/>
  <c r="O29" i="12"/>
  <c r="O30" i="12"/>
  <c r="O32" i="12"/>
  <c r="O35" i="12"/>
  <c r="M10" i="12"/>
  <c r="M12" i="12"/>
  <c r="M13" i="12"/>
  <c r="M14" i="12"/>
  <c r="L10" i="12"/>
  <c r="L12" i="12"/>
  <c r="L13" i="12"/>
  <c r="L14" i="12"/>
  <c r="M28" i="12"/>
  <c r="L28" i="12"/>
  <c r="N28" i="12"/>
  <c r="N14" i="12"/>
  <c r="N13" i="12" s="1"/>
  <c r="O13" i="12" s="1"/>
  <c r="N12" i="12"/>
  <c r="N10" i="12" s="1"/>
  <c r="O10" i="12" s="1"/>
  <c r="H31" i="13"/>
  <c r="H26" i="13"/>
  <c r="H25" i="13"/>
  <c r="H24" i="13"/>
  <c r="H23" i="13"/>
  <c r="H22" i="13"/>
  <c r="H21" i="13"/>
  <c r="H20" i="13"/>
  <c r="H19" i="13"/>
  <c r="H18" i="13"/>
  <c r="H14" i="13"/>
  <c r="H13" i="13"/>
  <c r="I9" i="13"/>
  <c r="E48" i="15" l="1"/>
  <c r="F48" i="15"/>
  <c r="D44" i="15"/>
  <c r="H8" i="13"/>
  <c r="I8" i="13" s="1"/>
  <c r="N36" i="12"/>
  <c r="O36" i="12" s="1"/>
  <c r="O14" i="12"/>
  <c r="O12" i="12"/>
  <c r="I32" i="13"/>
  <c r="E44" i="15" l="1"/>
  <c r="F44" i="15"/>
  <c r="D43" i="15"/>
  <c r="C35" i="14"/>
  <c r="C8" i="14"/>
  <c r="C19" i="14"/>
  <c r="C33" i="14"/>
  <c r="C30" i="14"/>
  <c r="D17" i="13"/>
  <c r="E43" i="15" l="1"/>
  <c r="F43" i="15"/>
  <c r="A3" i="14"/>
  <c r="D9" i="13" l="1"/>
  <c r="C7" i="14" l="1"/>
  <c r="C28" i="14"/>
  <c r="C26" i="14"/>
  <c r="C24" i="14"/>
  <c r="C22" i="14"/>
  <c r="C20" i="14"/>
  <c r="D7" i="14" l="1"/>
  <c r="I33" i="12"/>
  <c r="F33" i="12" s="1"/>
  <c r="A3" i="13" l="1"/>
  <c r="E31" i="13" l="1"/>
  <c r="E14" i="13" l="1"/>
  <c r="C15" i="13"/>
  <c r="L14" i="13"/>
  <c r="C11" i="13"/>
  <c r="C12" i="13"/>
  <c r="C13" i="13"/>
  <c r="E13" i="13" s="1"/>
  <c r="C9" i="13" l="1"/>
  <c r="I22" i="12"/>
  <c r="E27" i="12" l="1"/>
  <c r="C26" i="13"/>
  <c r="C24" i="13"/>
  <c r="C23" i="13"/>
  <c r="C18" i="13"/>
  <c r="C17" i="13"/>
  <c r="G28" i="12" l="1"/>
  <c r="H28" i="12"/>
  <c r="J28" i="12"/>
  <c r="K28" i="12"/>
  <c r="G15" i="12"/>
  <c r="H15" i="12"/>
  <c r="J15" i="12"/>
  <c r="K15" i="12"/>
  <c r="G14" i="12" l="1"/>
  <c r="G13" i="12" s="1"/>
  <c r="G12" i="12"/>
  <c r="G10" i="12" s="1"/>
  <c r="K12" i="12"/>
  <c r="K10" i="12" s="1"/>
  <c r="K14" i="12"/>
  <c r="J12" i="12"/>
  <c r="J10" i="12" s="1"/>
  <c r="J14" i="12"/>
  <c r="H14" i="12"/>
  <c r="H12" i="12"/>
  <c r="H10" i="12" s="1"/>
  <c r="D16" i="13"/>
  <c r="G31" i="13"/>
  <c r="C28" i="13"/>
  <c r="E28" i="13" s="1"/>
  <c r="G27" i="13"/>
  <c r="E27" i="13"/>
  <c r="G26" i="13"/>
  <c r="E26" i="13"/>
  <c r="G25" i="13"/>
  <c r="E25" i="13"/>
  <c r="G24" i="13"/>
  <c r="E24" i="13"/>
  <c r="G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C16" i="13"/>
  <c r="G15" i="13"/>
  <c r="E15" i="13"/>
  <c r="G13" i="13"/>
  <c r="G12" i="13"/>
  <c r="E12" i="13"/>
  <c r="G11" i="13"/>
  <c r="E11" i="13"/>
  <c r="I35" i="12"/>
  <c r="C35" i="12"/>
  <c r="I34" i="12"/>
  <c r="H34" i="12"/>
  <c r="C34" i="12"/>
  <c r="I32" i="12"/>
  <c r="C32" i="12"/>
  <c r="I31" i="12"/>
  <c r="F31" i="12" s="1"/>
  <c r="C31" i="12"/>
  <c r="I30" i="12"/>
  <c r="F30" i="12" s="1"/>
  <c r="C30" i="12"/>
  <c r="I29" i="12"/>
  <c r="C29" i="12"/>
  <c r="C28" i="12" s="1"/>
  <c r="E28" i="12"/>
  <c r="D28" i="12"/>
  <c r="I27" i="12"/>
  <c r="C27" i="12"/>
  <c r="I26" i="12"/>
  <c r="F26" i="12" s="1"/>
  <c r="C26" i="12"/>
  <c r="I25" i="12"/>
  <c r="M25" i="12" s="1"/>
  <c r="C25" i="12"/>
  <c r="I24" i="12"/>
  <c r="M24" i="12" s="1"/>
  <c r="C24" i="12"/>
  <c r="I23" i="12"/>
  <c r="F23" i="12" s="1"/>
  <c r="C23" i="12"/>
  <c r="F22" i="12"/>
  <c r="C22" i="12"/>
  <c r="I21" i="12"/>
  <c r="M21" i="12" s="1"/>
  <c r="C21" i="12"/>
  <c r="I20" i="12"/>
  <c r="F20" i="12" s="1"/>
  <c r="C20" i="12"/>
  <c r="I19" i="12"/>
  <c r="F19" i="12" s="1"/>
  <c r="C19" i="12"/>
  <c r="I18" i="12"/>
  <c r="F18" i="12" s="1"/>
  <c r="C18" i="12"/>
  <c r="I17" i="12"/>
  <c r="M17" i="12" s="1"/>
  <c r="C17" i="12"/>
  <c r="I16" i="12"/>
  <c r="C16" i="12"/>
  <c r="C15" i="12" s="1"/>
  <c r="C14" i="12" s="1"/>
  <c r="E15" i="12"/>
  <c r="E12" i="12" s="1"/>
  <c r="D15" i="12"/>
  <c r="F11" i="12"/>
  <c r="F32" i="12" l="1"/>
  <c r="D12" i="12"/>
  <c r="D14" i="12"/>
  <c r="H13" i="12"/>
  <c r="H36" i="12" s="1"/>
  <c r="K13" i="12"/>
  <c r="K36" i="12" s="1"/>
  <c r="J13" i="12"/>
  <c r="J36" i="12" s="1"/>
  <c r="G36" i="12"/>
  <c r="E14" i="12"/>
  <c r="E13" i="12" s="1"/>
  <c r="E36" i="12" s="1"/>
  <c r="L20" i="12"/>
  <c r="L22" i="12"/>
  <c r="D8" i="13"/>
  <c r="M29" i="12"/>
  <c r="I28" i="12"/>
  <c r="F16" i="12"/>
  <c r="L16" i="12" s="1"/>
  <c r="I15" i="12"/>
  <c r="M35" i="12"/>
  <c r="C8" i="13"/>
  <c r="C32" i="13" s="1"/>
  <c r="E10" i="12"/>
  <c r="D13" i="12"/>
  <c r="D36" i="12" s="1"/>
  <c r="L30" i="12"/>
  <c r="F34" i="12"/>
  <c r="C13" i="12"/>
  <c r="C36" i="12" s="1"/>
  <c r="L18" i="12"/>
  <c r="L19" i="12"/>
  <c r="L23" i="12"/>
  <c r="L26" i="12"/>
  <c r="M27" i="12"/>
  <c r="E23" i="13"/>
  <c r="F29" i="12"/>
  <c r="F28" i="12" s="1"/>
  <c r="F27" i="12"/>
  <c r="L27" i="12" s="1"/>
  <c r="F24" i="12"/>
  <c r="L24" i="12" s="1"/>
  <c r="F21" i="12"/>
  <c r="L21" i="12" s="1"/>
  <c r="F17" i="12"/>
  <c r="L17" i="12" s="1"/>
  <c r="F35" i="12"/>
  <c r="M16" i="12"/>
  <c r="M22" i="12"/>
  <c r="M23" i="12"/>
  <c r="M26" i="12"/>
  <c r="M30" i="12"/>
  <c r="F25" i="12"/>
  <c r="L25" i="12" s="1"/>
  <c r="C12" i="12" l="1"/>
  <c r="D10" i="12"/>
  <c r="L35" i="12"/>
  <c r="L29" i="12"/>
  <c r="I14" i="12"/>
  <c r="I13" i="12" s="1"/>
  <c r="I12" i="12"/>
  <c r="F15" i="12"/>
  <c r="C10" i="12"/>
  <c r="F14" i="12" l="1"/>
  <c r="F13" i="12" s="1"/>
  <c r="F12" i="12"/>
  <c r="I10" i="12"/>
  <c r="F10" i="12" l="1"/>
  <c r="I36" i="12"/>
  <c r="F36" i="12" l="1"/>
</calcChain>
</file>

<file path=xl/comments1.xml><?xml version="1.0" encoding="utf-8"?>
<comments xmlns="http://schemas.openxmlformats.org/spreadsheetml/2006/main">
  <authors>
    <author>AutoBVT</author>
  </authors>
  <commentList>
    <comment ref="L22" authorId="0">
      <text>
        <r>
          <rPr>
            <sz val="9"/>
            <color indexed="81"/>
            <rFont val="Tahoma"/>
            <family val="2"/>
          </rPr>
          <t>Đạt thấp: do phí đò, chợ hạch toán vào thu khác NS (thực hiện cơ chế ggias)</t>
        </r>
      </text>
    </comment>
  </commentList>
</comments>
</file>

<file path=xl/comments2.xml><?xml version="1.0" encoding="utf-8"?>
<comments xmlns="http://schemas.openxmlformats.org/spreadsheetml/2006/main">
  <authors>
    <author>Nguyen</author>
    <author>AutoBVT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Nguyen:</t>
        </r>
        <r>
          <rPr>
            <sz val="9"/>
            <color indexed="81"/>
            <rFont val="Tahoma"/>
            <family val="2"/>
          </rPr>
          <t>GỒM kp th DỀ ÁN DQTV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TRỪ KP TH DỀ ÁN DQTV - KP KHEN THƯỞNG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1">
      <text>
        <r>
          <rPr>
            <sz val="9"/>
            <color indexed="81"/>
            <rFont val="Tahoma"/>
            <family val="2"/>
          </rPr>
          <t xml:space="preserve">Gồm TTDVNN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GOM TA, VKS, THA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htoan chi nộp cấp trên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ct 105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KP COvid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Admin</author>
  </authors>
  <commentList>
    <comment ref="B12" authorId="0">
      <text>
        <r>
          <rPr>
            <sz val="9"/>
            <color indexed="81"/>
            <rFont val="Tahoma"/>
            <family val="2"/>
          </rPr>
          <t xml:space="preserve">trừ TM 4252, 4263 va thu BNR neu nop vao 4949
</t>
        </r>
      </text>
    </comment>
    <comment ref="D37" authorId="1">
      <text>
        <r>
          <rPr>
            <b/>
            <sz val="9"/>
            <color indexed="81"/>
            <rFont val="Tahoma"/>
            <charset val="1"/>
          </rPr>
          <t>thu đủ</t>
        </r>
      </text>
    </comment>
  </commentList>
</comments>
</file>

<file path=xl/sharedStrings.xml><?xml version="1.0" encoding="utf-8"?>
<sst xmlns="http://schemas.openxmlformats.org/spreadsheetml/2006/main" count="336" uniqueCount="184">
  <si>
    <t>Đơn vị: Triệu đồng</t>
  </si>
  <si>
    <t>A</t>
  </si>
  <si>
    <t>B</t>
  </si>
  <si>
    <t>I</t>
  </si>
  <si>
    <t>II</t>
  </si>
  <si>
    <t>Thu từ khu vực kinh tế ngoài quốc doanh</t>
  </si>
  <si>
    <t>Thuế thu nhập cá nhân</t>
  </si>
  <si>
    <t>-</t>
  </si>
  <si>
    <t>Lệ phí trước bạ</t>
  </si>
  <si>
    <t xml:space="preserve">Thu phí, lệ phí </t>
  </si>
  <si>
    <t>Thuế sử dụng đất phi nông nghiệp</t>
  </si>
  <si>
    <t>Tiền cho thuê đất, thuê mặt nước</t>
  </si>
  <si>
    <t>Thu tiền sử dụng đất</t>
  </si>
  <si>
    <t>Thu khác ngân sách</t>
  </si>
  <si>
    <t xml:space="preserve"> Thuế giá trị gia tăng</t>
  </si>
  <si>
    <t xml:space="preserve"> Thuế thu nhập doanh nghiệp</t>
  </si>
  <si>
    <t xml:space="preserve"> Thuế tiêu thụ đặc biệt</t>
  </si>
  <si>
    <t xml:space="preserve"> Thuế tài nguyên</t>
  </si>
  <si>
    <t>Trong đó</t>
  </si>
  <si>
    <t>TW</t>
  </si>
  <si>
    <t>Tỉnh</t>
  </si>
  <si>
    <t>Huyện</t>
  </si>
  <si>
    <t>Xã</t>
  </si>
  <si>
    <t>Tỷ lệ (%)</t>
  </si>
  <si>
    <t>Thu đê bao vụ 3</t>
  </si>
  <si>
    <t>Ghi chú: NS Huyện, xã, TT hưởng theo phân cấp (%)</t>
  </si>
  <si>
    <t>NS TW, Tỉnh</t>
  </si>
  <si>
    <t>NS Huyện, xã, thị trấn</t>
  </si>
  <si>
    <t>Thu từ hoạt động xuất, nhập khẩu</t>
  </si>
  <si>
    <t>2.1</t>
  </si>
  <si>
    <t>2.2</t>
  </si>
  <si>
    <t>Trong đó: Thu nợ nền nhà CT 105 của CP</t>
  </si>
  <si>
    <t>Số TT</t>
  </si>
  <si>
    <t>Nội dung</t>
  </si>
  <si>
    <t>1.1</t>
  </si>
  <si>
    <t>1.2</t>
  </si>
  <si>
    <t>1.3</t>
  </si>
  <si>
    <t>1.4</t>
  </si>
  <si>
    <t>1.5</t>
  </si>
  <si>
    <t>1.6</t>
  </si>
  <si>
    <t>Thu nội địa</t>
  </si>
  <si>
    <t xml:space="preserve"> Bổ sung cân đối NS</t>
  </si>
  <si>
    <t xml:space="preserve"> Bổ sung có mục tiêu</t>
  </si>
  <si>
    <t>Biểu số 01</t>
  </si>
  <si>
    <t>Thu chuyển nguồn</t>
  </si>
  <si>
    <t>Ngân sách huyện, xã</t>
  </si>
  <si>
    <t>7=8+9</t>
  </si>
  <si>
    <t>10=4/1*100</t>
  </si>
  <si>
    <t>11=7/3*100</t>
  </si>
  <si>
    <t>4=5+6+7</t>
  </si>
  <si>
    <t>Thu ngân sách huyện, xã hưởng</t>
  </si>
  <si>
    <t>Các khoản thu theo phân cấp</t>
  </si>
  <si>
    <t>Thu bổ sung từ NS cấp trên</t>
  </si>
  <si>
    <t>1.7</t>
  </si>
  <si>
    <t>1.8</t>
  </si>
  <si>
    <t>Tổng cộng (I.1+II)</t>
  </si>
  <si>
    <t>Thu NSNN trên địa bàn</t>
  </si>
  <si>
    <t>Biểu số 02</t>
  </si>
  <si>
    <t>Nội dung chi</t>
  </si>
  <si>
    <t>Dự toán</t>
  </si>
  <si>
    <t>Ước thực hiện năm 2018</t>
  </si>
  <si>
    <t>Số tiền</t>
  </si>
  <si>
    <t>Đạt (%)</t>
  </si>
  <si>
    <t>Đạt(%)</t>
  </si>
  <si>
    <t>Ngân sách huyện chi</t>
  </si>
  <si>
    <t>Chi đầu tư phát triển</t>
  </si>
  <si>
    <t>Chi đầu tư lĩnh vực giáo dục - đào tạo và dạy nghề</t>
  </si>
  <si>
    <t>Chi đầu tư cho các hoạt động kinh tế</t>
  </si>
  <si>
    <t>Chi đầu tư hoạt động của cơ quan quản lý nhà nước, đảng, đoàn thể</t>
  </si>
  <si>
    <t>Chi các khoản khác</t>
  </si>
  <si>
    <t>Chi thường xuyên</t>
  </si>
  <si>
    <t>Chi AN-QP</t>
  </si>
  <si>
    <t>Chi giáo dục - đào tạo và dạy nghề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</si>
  <si>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</si>
  <si>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</si>
  <si>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</si>
  <si>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</si>
  <si>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</si>
  <si>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</si>
  <si>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</si>
  <si>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Chi khác ngân sách</t>
  </si>
  <si>
    <t xml:space="preserve">Chi từ nguồn thu tiền nền nhà trả chậm theo QĐ 105 của CP </t>
  </si>
  <si>
    <t>Dự phòng ngân sách</t>
  </si>
  <si>
    <t>Chi nộp NS cấp trên</t>
  </si>
  <si>
    <t>Chi tạm ứng</t>
  </si>
  <si>
    <t>Ngân sách cấp xã, thị trấn chi</t>
  </si>
  <si>
    <t>Tổng cộng (I+II)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</si>
  <si>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</si>
  <si>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</si>
  <si>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</si>
  <si>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</si>
  <si>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</si>
  <si>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</si>
  <si>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</si>
  <si>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</si>
  <si>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</si>
  <si>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Các khoản huy động, đóng góp</t>
  </si>
  <si>
    <t>Thu kết dư ngân sách năm trước</t>
  </si>
  <si>
    <t>BIỂU CHI NGÂN SÁCH NĂM 2021</t>
  </si>
  <si>
    <t>BIỂU THU NGÂN SÁCH NĂM 2021</t>
  </si>
  <si>
    <t>Dự toán 2021</t>
  </si>
  <si>
    <t>qd 111</t>
  </si>
  <si>
    <t>GT</t>
  </si>
  <si>
    <t>QLNN</t>
  </si>
  <si>
    <t>GD</t>
  </si>
  <si>
    <t>VH</t>
  </si>
  <si>
    <t>Chi đầu tư cho các hoạt động VHTT</t>
  </si>
  <si>
    <t>Thu từ ngân sách cấp dưới nộp lên</t>
  </si>
  <si>
    <t>STT</t>
  </si>
  <si>
    <t>NỘI DUNG</t>
  </si>
  <si>
    <t>DỰ TOÁN  2021</t>
  </si>
  <si>
    <t>Huyện đội</t>
  </si>
  <si>
    <t>kinh phí thực hiện Đề án “Tổ chức lực lượng, huấn luyện, hoạt động và bảo đảm chế độ chính sách cho Dân quân tự vệ giai đoạn 2021 – 2025” phân kỳ năm 2021</t>
  </si>
  <si>
    <t xml:space="preserve"> KP phòng, chống dịch Covid 19 ở khu cách ly </t>
  </si>
  <si>
    <t xml:space="preserve"> KP phòng, chống dịch Covid 19 </t>
  </si>
  <si>
    <t>Phòng NN&amp;PTNT</t>
  </si>
  <si>
    <t>kinh phí phòng, chống dịch bệnh trên động vật gia súc, gia cầm và thủy sản năm 2021</t>
  </si>
  <si>
    <t>Phòng y tế</t>
  </si>
  <si>
    <t xml:space="preserve"> hỗ trợ kinh phí mua vật tư y tế cấp cho các chốt kiểm soát liên ngành phòng, chống dịch Covid-19 trên địa bàn huyện Tân Hồng </t>
  </si>
  <si>
    <t>BIỂU CHI TỪ NGUỒN DỰ PHÒNG NGÂN SÁCH HUYỆN NĂM 2021</t>
  </si>
  <si>
    <t>ĐVT: 1.000 đồng</t>
  </si>
  <si>
    <t xml:space="preserve">Giảm dự toán (tiền ăn và nhu yếu phẩm cho công dân cách ly) </t>
  </si>
  <si>
    <t>Tổng chi</t>
  </si>
  <si>
    <t>KP phòng, chống dịch Covid 19 ở khu cách ly Phòng khám Quân Dân y Giồng Găng</t>
  </si>
  <si>
    <t>Bổ sung cho UBND thị trấn Sa rài</t>
  </si>
  <si>
    <t>Bổ sung cho UBND xã Bình Phú</t>
  </si>
  <si>
    <t>Bổ sung cho UBND xã Tân Hộ Cơ</t>
  </si>
  <si>
    <t>Bổ sung cho UBND xã Thông Bình</t>
  </si>
  <si>
    <t>Biểu số 03</t>
  </si>
  <si>
    <t>Chi lĩnh vực Quốc phòng</t>
  </si>
  <si>
    <t>(Kèm theo Báo cáo số         /BC-UBND ngày       /9/2021 của Ủy ban nhân dân Huyện)</t>
  </si>
  <si>
    <t>Số thực  hiện từ 01/01 đến ngày 05/9/2021</t>
  </si>
  <si>
    <t>Thực hiện từ 01/01/2021 đến ngày 05/9/2021</t>
  </si>
  <si>
    <t>Trung tâm y tế</t>
  </si>
  <si>
    <r>
      <t>thực hiện mua sinh phẩm, vật tư y tế tiêu hao, hóa chất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phục vụ công tác phòng chống dịch Covid-19</t>
    </r>
  </si>
  <si>
    <t>hỗ trợ kinh phí phòng, chống dịch Covid-19 ở Trường MN TTSR, MN 1/6</t>
  </si>
  <si>
    <t>Lắp đặt Camera tại các cơ sở cách ly trập trung trên địa bàn Huyện</t>
  </si>
  <si>
    <t>Trang bị máy tính, máy in phục vụ công tác cập nhật, theo dõi BC hàng ngày ở các khu cách ly</t>
  </si>
  <si>
    <t>Ước TH cả năm</t>
  </si>
  <si>
    <t>13=12/1*100</t>
  </si>
  <si>
    <t>Nhiệm vụ</t>
  </si>
  <si>
    <t>Số tuyệt đối</t>
  </si>
  <si>
    <t>UBND TT Sa rài</t>
  </si>
  <si>
    <t>Tổng thu</t>
  </si>
  <si>
    <t>Thu cân đối (1+2+3+4)</t>
  </si>
  <si>
    <t xml:space="preserve">Lệ phí trước bạ </t>
  </si>
  <si>
    <t>Thuế nhà đất/thuế SDĐ phi NN</t>
  </si>
  <si>
    <t>Phí, lệ phí (gồm lệ phí môn bài)</t>
  </si>
  <si>
    <t>Thu tại xã, thu khác NS (bao gồm phạt ATGT, ANTT)</t>
  </si>
  <si>
    <t>+ Chợ</t>
  </si>
  <si>
    <t>+ An toàn giao thông</t>
  </si>
  <si>
    <t>+ An ninh trật tự</t>
  </si>
  <si>
    <t>+ Thu khác còn lại</t>
  </si>
  <si>
    <t>Các khoản huy động đóng góp</t>
  </si>
  <si>
    <t>III</t>
  </si>
  <si>
    <t>UBND xã Bình Phú</t>
  </si>
  <si>
    <t>Thu tại xã (bao gồm phạt ATGT, ANTT)</t>
  </si>
  <si>
    <t>+ Đò</t>
  </si>
  <si>
    <t>Chương trình 105</t>
  </si>
  <si>
    <t>UBND xã Tân Hộ Cơ</t>
  </si>
  <si>
    <t>Thu tại xã (bao gồm thu phạt ATGT, ANTT)</t>
  </si>
  <si>
    <t>IV</t>
  </si>
  <si>
    <t>UBND xã Thông Bình</t>
  </si>
  <si>
    <t>+ Đò, chợ</t>
  </si>
  <si>
    <t>+ Kios</t>
  </si>
  <si>
    <t>V</t>
  </si>
  <si>
    <t>UBND xã Tân Thành A</t>
  </si>
  <si>
    <t>Thu cân đối (1+2+3+4+5)</t>
  </si>
  <si>
    <t>+ kios</t>
  </si>
  <si>
    <t>Đê bao vụ 3</t>
  </si>
  <si>
    <t>VI</t>
  </si>
  <si>
    <t>UBND xã Tân Thành B</t>
  </si>
  <si>
    <t>VII</t>
  </si>
  <si>
    <t>UBND xã Tân Phước</t>
  </si>
  <si>
    <t>+ Thu hồi các khoản chi năm trước</t>
  </si>
  <si>
    <t>VIII</t>
  </si>
  <si>
    <t>UBND xã An Phước</t>
  </si>
  <si>
    <t>+ Thu phạt vi phạm khác</t>
  </si>
  <si>
    <t>IX</t>
  </si>
  <si>
    <t>UBND xã Tân Công Chí</t>
  </si>
  <si>
    <t>+ Phạt vi phạm khác</t>
  </si>
  <si>
    <t>BIỂU KẾT QUẢ THU NGÂN SÁCH CỦA TỪNG XÃ NĂM 2021</t>
  </si>
  <si>
    <t>Thực hiện đến ngày 05/9/2021</t>
  </si>
  <si>
    <t>TỶ 
LỆ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</si>
</sst>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;\-#,###;&quot;&quot;;_(@_)"/>
    <numFmt numFmtId="166" formatCode="_-* #,##0\ _₫_-;\-* #,##0\ _₫_-;_-* &quot;-&quot;??\ _₫_-;_-@_-"/>
    <numFmt numFmtId="167" formatCode="_(* #,##0_);_(* \(#,##0\);_(* &quot;-&quot;??_);_(@_)"/>
    <numFmt numFmtId="168" formatCode="###,###"/>
    <numFmt numFmtId="169" formatCode="_-* #,##0\ _k_r_-;\-* #,##0\ _k_r_-;_-* &quot;-&quot;??\ _k_r_-;_-@_-"/>
    <numFmt numFmtId="170" formatCode="#,##0.0_);\(#,##0.0\)"/>
    <numFmt numFmtId="171" formatCode="_(* #,##0.000_);_(* \(#,##0.000\);_(* &quot;-&quot;??_);_(@_)"/>
    <numFmt numFmtId="172" formatCode="0.000"/>
  </numFmts>
  <fonts count="35">
    <font>
      <sz val="12"/>
      <name val=".VnArial Narrow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1"/>
      <name val="Times New Roman"/>
      <family val="1"/>
      <charset val="163"/>
    </font>
    <font>
      <sz val="13"/>
      <name val="VnTime"/>
    </font>
    <font>
      <sz val="12"/>
      <name val=".VnArial Narrow"/>
      <family val="2"/>
    </font>
    <font>
      <sz val="13"/>
      <name val=".VnTime"/>
      <family val="2"/>
    </font>
    <font>
      <sz val="10"/>
      <name val="Arial"/>
      <family val="2"/>
      <charset val="163"/>
    </font>
    <font>
      <sz val="12"/>
      <name val=".VnArial Narrow"/>
      <family val="2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.VnArial Narrow"/>
    </font>
    <font>
      <i/>
      <sz val="13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  <xf numFmtId="0" fontId="4" fillId="0" borderId="0"/>
    <xf numFmtId="9" fontId="29" fillId="0" borderId="0" applyFont="0" applyFill="0" applyBorder="0" applyAlignment="0" applyProtection="0"/>
  </cellStyleXfs>
  <cellXfs count="255">
    <xf numFmtId="0" fontId="0" fillId="0" borderId="0" xfId="0"/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6" fontId="15" fillId="0" borderId="4" xfId="1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/>
    <xf numFmtId="0" fontId="9" fillId="0" borderId="0" xfId="0" applyFont="1" applyAlignment="1"/>
    <xf numFmtId="0" fontId="16" fillId="0" borderId="0" xfId="0" applyFont="1" applyAlignment="1"/>
    <xf numFmtId="0" fontId="20" fillId="0" borderId="0" xfId="0" applyFont="1"/>
    <xf numFmtId="166" fontId="16" fillId="0" borderId="0" xfId="10" applyNumberFormat="1" applyFont="1"/>
    <xf numFmtId="0" fontId="22" fillId="0" borderId="0" xfId="2" applyFont="1"/>
    <xf numFmtId="0" fontId="16" fillId="0" borderId="0" xfId="2" applyFont="1" applyFill="1" applyAlignment="1"/>
    <xf numFmtId="0" fontId="24" fillId="0" borderId="0" xfId="2" applyFont="1" applyFill="1" applyAlignment="1">
      <alignment horizontal="center"/>
    </xf>
    <xf numFmtId="0" fontId="9" fillId="0" borderId="0" xfId="2" applyFont="1" applyAlignment="1">
      <alignment horizontal="right"/>
    </xf>
    <xf numFmtId="0" fontId="25" fillId="0" borderId="1" xfId="0" applyFont="1" applyFill="1" applyBorder="1" applyAlignment="1"/>
    <xf numFmtId="0" fontId="14" fillId="0" borderId="5" xfId="2" applyFont="1" applyBorder="1" applyAlignment="1">
      <alignment horizontal="center" vertical="center"/>
    </xf>
    <xf numFmtId="0" fontId="9" fillId="0" borderId="0" xfId="2" applyFont="1"/>
    <xf numFmtId="0" fontId="26" fillId="0" borderId="0" xfId="2" applyFont="1"/>
    <xf numFmtId="0" fontId="24" fillId="0" borderId="0" xfId="2" applyFont="1"/>
    <xf numFmtId="167" fontId="11" fillId="0" borderId="5" xfId="3" applyNumberFormat="1" applyFont="1" applyFill="1" applyBorder="1" applyAlignment="1">
      <alignment horizontal="right"/>
    </xf>
    <xf numFmtId="167" fontId="11" fillId="0" borderId="5" xfId="3" applyNumberFormat="1" applyFont="1" applyFill="1" applyBorder="1"/>
    <xf numFmtId="3" fontId="24" fillId="0" borderId="5" xfId="2" applyNumberFormat="1" applyFont="1" applyBorder="1"/>
    <xf numFmtId="0" fontId="22" fillId="0" borderId="0" xfId="2" applyFont="1" applyFill="1"/>
    <xf numFmtId="167" fontId="9" fillId="0" borderId="0" xfId="3" applyNumberFormat="1" applyFont="1" applyFill="1" applyAlignment="1">
      <alignment horizontal="right"/>
    </xf>
    <xf numFmtId="3" fontId="22" fillId="0" borderId="0" xfId="2" applyNumberFormat="1" applyFont="1"/>
    <xf numFmtId="167" fontId="9" fillId="0" borderId="0" xfId="3" applyNumberFormat="1" applyFont="1" applyAlignment="1">
      <alignment horizontal="right"/>
    </xf>
    <xf numFmtId="166" fontId="14" fillId="0" borderId="5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166" fontId="14" fillId="0" borderId="5" xfId="10" applyNumberFormat="1" applyFont="1" applyFill="1" applyBorder="1" applyAlignment="1">
      <alignment horizontal="right"/>
    </xf>
    <xf numFmtId="166" fontId="16" fillId="0" borderId="5" xfId="10" applyNumberFormat="1" applyFont="1" applyFill="1" applyBorder="1" applyAlignment="1">
      <alignment horizontal="right"/>
    </xf>
    <xf numFmtId="166" fontId="16" fillId="0" borderId="5" xfId="10" applyNumberFormat="1" applyFont="1" applyFill="1" applyBorder="1" applyAlignment="1">
      <alignment horizontal="right" shrinkToFit="1"/>
    </xf>
    <xf numFmtId="166" fontId="14" fillId="0" borderId="5" xfId="10" applyNumberFormat="1" applyFont="1" applyFill="1" applyBorder="1" applyAlignment="1">
      <alignment horizontal="right" wrapText="1"/>
    </xf>
    <xf numFmtId="0" fontId="26" fillId="0" borderId="5" xfId="2" applyFont="1" applyFill="1" applyBorder="1" applyAlignment="1">
      <alignment horizontal="center" wrapText="1"/>
    </xf>
    <xf numFmtId="0" fontId="26" fillId="0" borderId="5" xfId="2" applyFont="1" applyFill="1" applyBorder="1" applyAlignment="1">
      <alignment horizontal="left" wrapText="1"/>
    </xf>
    <xf numFmtId="167" fontId="11" fillId="0" borderId="5" xfId="3" applyNumberFormat="1" applyFont="1" applyFill="1" applyBorder="1" applyAlignment="1"/>
    <xf numFmtId="167" fontId="11" fillId="0" borderId="5" xfId="2" applyNumberFormat="1" applyFont="1" applyBorder="1"/>
    <xf numFmtId="167" fontId="24" fillId="0" borderId="5" xfId="2" applyNumberFormat="1" applyFont="1" applyBorder="1"/>
    <xf numFmtId="0" fontId="24" fillId="0" borderId="5" xfId="2" applyFont="1" applyFill="1" applyBorder="1" applyAlignment="1">
      <alignment horizontal="center" wrapText="1"/>
    </xf>
    <xf numFmtId="0" fontId="24" fillId="0" borderId="5" xfId="2" applyFont="1" applyFill="1" applyBorder="1" applyAlignment="1">
      <alignment wrapText="1"/>
    </xf>
    <xf numFmtId="168" fontId="22" fillId="0" borderId="5" xfId="11" applyNumberFormat="1" applyFont="1" applyFill="1" applyBorder="1" applyAlignment="1">
      <alignment wrapText="1"/>
    </xf>
    <xf numFmtId="167" fontId="9" fillId="0" borderId="5" xfId="3" applyNumberFormat="1" applyFont="1" applyFill="1" applyBorder="1" applyAlignment="1">
      <alignment horizontal="right"/>
    </xf>
    <xf numFmtId="167" fontId="9" fillId="0" borderId="5" xfId="2" applyNumberFormat="1" applyFont="1" applyBorder="1"/>
    <xf numFmtId="3" fontId="16" fillId="0" borderId="5" xfId="2" applyNumberFormat="1" applyFont="1" applyBorder="1"/>
    <xf numFmtId="167" fontId="16" fillId="0" borderId="5" xfId="2" applyNumberFormat="1" applyFont="1" applyBorder="1"/>
    <xf numFmtId="167" fontId="9" fillId="0" borderId="5" xfId="3" applyNumberFormat="1" applyFont="1" applyFill="1" applyBorder="1" applyAlignment="1"/>
    <xf numFmtId="0" fontId="22" fillId="0" borderId="5" xfId="2" applyFont="1" applyFill="1" applyBorder="1" applyAlignment="1">
      <alignment horizontal="right" wrapText="1"/>
    </xf>
    <xf numFmtId="0" fontId="22" fillId="0" borderId="5" xfId="2" applyFont="1" applyFill="1" applyBorder="1" applyAlignment="1">
      <alignment wrapText="1"/>
    </xf>
    <xf numFmtId="3" fontId="22" fillId="0" borderId="5" xfId="2" applyNumberFormat="1" applyFont="1" applyBorder="1"/>
    <xf numFmtId="167" fontId="16" fillId="0" borderId="5" xfId="3" applyNumberFormat="1" applyFont="1" applyFill="1" applyBorder="1" applyAlignment="1">
      <alignment horizontal="right"/>
    </xf>
    <xf numFmtId="167" fontId="9" fillId="2" borderId="5" xfId="3" applyNumberFormat="1" applyFont="1" applyFill="1" applyBorder="1" applyAlignment="1"/>
    <xf numFmtId="0" fontId="24" fillId="0" borderId="5" xfId="2" applyFont="1" applyBorder="1"/>
    <xf numFmtId="0" fontId="24" fillId="0" borderId="5" xfId="0" applyFont="1" applyBorder="1" applyAlignment="1">
      <alignment horizontal="left"/>
    </xf>
    <xf numFmtId="167" fontId="24" fillId="0" borderId="0" xfId="2" applyNumberFormat="1" applyFont="1"/>
    <xf numFmtId="0" fontId="16" fillId="0" borderId="0" xfId="0" applyFont="1" applyFill="1"/>
    <xf numFmtId="166" fontId="16" fillId="0" borderId="0" xfId="10" applyNumberFormat="1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6" fontId="16" fillId="0" borderId="0" xfId="0" applyNumberFormat="1" applyFont="1" applyFill="1"/>
    <xf numFmtId="0" fontId="15" fillId="0" borderId="5" xfId="0" applyFont="1" applyFill="1" applyBorder="1" applyAlignment="1">
      <alignment horizontal="center" vertical="center" wrapText="1"/>
    </xf>
    <xf numFmtId="166" fontId="15" fillId="0" borderId="5" xfId="10" applyNumberFormat="1" applyFont="1" applyFill="1" applyBorder="1" applyAlignment="1">
      <alignment horizontal="center"/>
    </xf>
    <xf numFmtId="0" fontId="15" fillId="0" borderId="0" xfId="0" applyFont="1" applyFill="1"/>
    <xf numFmtId="0" fontId="14" fillId="0" borderId="5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left" vertical="center" wrapText="1"/>
    </xf>
    <xf numFmtId="166" fontId="14" fillId="0" borderId="5" xfId="10" applyNumberFormat="1" applyFont="1" applyFill="1" applyBorder="1" applyAlignment="1">
      <alignment shrinkToFit="1"/>
    </xf>
    <xf numFmtId="0" fontId="14" fillId="0" borderId="0" xfId="0" applyFont="1" applyFill="1"/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166" fontId="16" fillId="0" borderId="5" xfId="10" applyNumberFormat="1" applyFont="1" applyFill="1" applyBorder="1" applyAlignment="1">
      <alignment shrinkToFit="1"/>
    </xf>
    <xf numFmtId="0" fontId="16" fillId="0" borderId="5" xfId="0" applyFont="1" applyFill="1" applyBorder="1" applyAlignment="1">
      <alignment shrinkToFit="1"/>
    </xf>
    <xf numFmtId="166" fontId="16" fillId="0" borderId="5" xfId="10" applyNumberFormat="1" applyFont="1" applyFill="1" applyBorder="1" applyAlignment="1"/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166" fontId="14" fillId="0" borderId="5" xfId="10" applyNumberFormat="1" applyFont="1" applyFill="1" applyBorder="1"/>
    <xf numFmtId="166" fontId="14" fillId="0" borderId="5" xfId="10" applyNumberFormat="1" applyFont="1" applyFill="1" applyBorder="1" applyAlignment="1">
      <alignment wrapText="1"/>
    </xf>
    <xf numFmtId="166" fontId="14" fillId="0" borderId="5" xfId="10" applyNumberFormat="1" applyFont="1" applyFill="1" applyBorder="1" applyAlignment="1"/>
    <xf numFmtId="0" fontId="23" fillId="0" borderId="0" xfId="0" quotePrefix="1" applyFont="1" applyFill="1" applyAlignment="1">
      <alignment horizontal="left"/>
    </xf>
    <xf numFmtId="166" fontId="28" fillId="0" borderId="0" xfId="0" applyNumberFormat="1" applyFont="1" applyFill="1"/>
    <xf numFmtId="166" fontId="16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166" fontId="24" fillId="0" borderId="0" xfId="10" applyNumberFormat="1" applyFont="1"/>
    <xf numFmtId="0" fontId="16" fillId="0" borderId="0" xfId="2" applyFont="1"/>
    <xf numFmtId="0" fontId="14" fillId="0" borderId="0" xfId="0" applyFont="1" applyFill="1" applyAlignment="1">
      <alignment horizontal="center"/>
    </xf>
    <xf numFmtId="0" fontId="16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167" fontId="16" fillId="2" borderId="0" xfId="10" applyNumberFormat="1" applyFont="1" applyFill="1" applyBorder="1"/>
    <xf numFmtId="167" fontId="23" fillId="2" borderId="0" xfId="10" applyNumberFormat="1" applyFont="1" applyFill="1" applyBorder="1" applyAlignment="1">
      <alignment horizontal="center"/>
    </xf>
    <xf numFmtId="167" fontId="14" fillId="2" borderId="1" xfId="10" applyNumberFormat="1" applyFont="1" applyFill="1" applyBorder="1" applyAlignment="1" applyProtection="1">
      <alignment vertical="center"/>
    </xf>
    <xf numFmtId="167" fontId="14" fillId="2" borderId="5" xfId="10" applyNumberFormat="1" applyFont="1" applyFill="1" applyBorder="1"/>
    <xf numFmtId="167" fontId="14" fillId="2" borderId="7" xfId="10" applyNumberFormat="1" applyFont="1" applyFill="1" applyBorder="1" applyAlignment="1" applyProtection="1">
      <alignment horizontal="center" vertical="center" wrapText="1"/>
    </xf>
    <xf numFmtId="167" fontId="14" fillId="2" borderId="6" xfId="10" applyNumberFormat="1" applyFont="1" applyFill="1" applyBorder="1" applyAlignment="1" applyProtection="1">
      <alignment horizontal="center" vertical="center" wrapText="1"/>
    </xf>
    <xf numFmtId="167" fontId="14" fillId="2" borderId="5" xfId="10" applyNumberFormat="1" applyFont="1" applyFill="1" applyBorder="1" applyAlignment="1">
      <alignment horizontal="center"/>
    </xf>
    <xf numFmtId="167" fontId="16" fillId="2" borderId="5" xfId="10" applyNumberFormat="1" applyFont="1" applyFill="1" applyBorder="1"/>
    <xf numFmtId="167" fontId="14" fillId="2" borderId="9" xfId="10" applyNumberFormat="1" applyFont="1" applyFill="1" applyBorder="1"/>
    <xf numFmtId="167" fontId="14" fillId="2" borderId="0" xfId="10" applyNumberFormat="1" applyFont="1" applyFill="1" applyBorder="1"/>
    <xf numFmtId="167" fontId="16" fillId="2" borderId="0" xfId="10" applyNumberFormat="1" applyFont="1" applyFill="1" applyBorder="1" applyAlignment="1">
      <alignment vertical="center" wrapText="1"/>
    </xf>
    <xf numFmtId="0" fontId="16" fillId="2" borderId="7" xfId="0" applyFont="1" applyFill="1" applyBorder="1"/>
    <xf numFmtId="167" fontId="14" fillId="2" borderId="5" xfId="10" applyNumberFormat="1" applyFont="1" applyFill="1" applyBorder="1" applyAlignment="1">
      <alignment vertical="center" wrapText="1"/>
    </xf>
    <xf numFmtId="167" fontId="14" fillId="2" borderId="0" xfId="10" applyNumberFormat="1" applyFont="1" applyFill="1" applyBorder="1" applyAlignment="1">
      <alignment vertical="center" wrapText="1"/>
    </xf>
    <xf numFmtId="0" fontId="14" fillId="2" borderId="0" xfId="0" applyFont="1" applyFill="1"/>
    <xf numFmtId="167" fontId="16" fillId="2" borderId="5" xfId="10" applyNumberFormat="1" applyFont="1" applyFill="1" applyBorder="1" applyAlignment="1">
      <alignment horizontal="center" vertical="center" wrapText="1"/>
    </xf>
    <xf numFmtId="167" fontId="14" fillId="2" borderId="7" xfId="10" applyNumberFormat="1" applyFont="1" applyFill="1" applyBorder="1" applyAlignment="1">
      <alignment horizontal="center"/>
    </xf>
    <xf numFmtId="0" fontId="16" fillId="0" borderId="5" xfId="2" applyFont="1" applyFill="1" applyBorder="1" applyAlignment="1">
      <alignment horizontal="center" wrapText="1"/>
    </xf>
    <xf numFmtId="0" fontId="16" fillId="0" borderId="5" xfId="2" applyFont="1" applyFill="1" applyBorder="1" applyAlignment="1">
      <alignment wrapText="1"/>
    </xf>
    <xf numFmtId="166" fontId="11" fillId="0" borderId="5" xfId="10" applyNumberFormat="1" applyFont="1" applyFill="1" applyBorder="1" applyAlignment="1"/>
    <xf numFmtId="0" fontId="16" fillId="2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/>
    </xf>
    <xf numFmtId="0" fontId="16" fillId="2" borderId="5" xfId="0" applyFont="1" applyFill="1" applyBorder="1"/>
    <xf numFmtId="166" fontId="16" fillId="2" borderId="5" xfId="10" applyNumberFormat="1" applyFont="1" applyFill="1" applyBorder="1" applyAlignment="1">
      <alignment horizontal="right"/>
    </xf>
    <xf numFmtId="166" fontId="16" fillId="2" borderId="5" xfId="10" applyNumberFormat="1" applyFont="1" applyFill="1" applyBorder="1" applyAlignment="1">
      <alignment horizontal="right" shrinkToFit="1"/>
    </xf>
    <xf numFmtId="166" fontId="16" fillId="2" borderId="5" xfId="10" applyNumberFormat="1" applyFont="1" applyFill="1" applyBorder="1" applyAlignment="1">
      <alignment shrinkToFit="1"/>
    </xf>
    <xf numFmtId="166" fontId="16" fillId="2" borderId="5" xfId="10" applyNumberFormat="1" applyFont="1" applyFill="1" applyBorder="1" applyAlignment="1"/>
    <xf numFmtId="0" fontId="16" fillId="2" borderId="0" xfId="0" applyFont="1" applyFill="1"/>
    <xf numFmtId="0" fontId="27" fillId="0" borderId="5" xfId="0" applyFont="1" applyBorder="1"/>
    <xf numFmtId="167" fontId="14" fillId="2" borderId="5" xfId="10" applyNumberFormat="1" applyFont="1" applyFill="1" applyBorder="1" applyAlignment="1">
      <alignment horizontal="center" vertical="center" wrapText="1"/>
    </xf>
    <xf numFmtId="0" fontId="16" fillId="0" borderId="5" xfId="0" applyFont="1" applyBorder="1"/>
    <xf numFmtId="0" fontId="14" fillId="0" borderId="0" xfId="0" applyFont="1" applyFill="1" applyAlignment="1">
      <alignment horizontal="center"/>
    </xf>
    <xf numFmtId="166" fontId="16" fillId="0" borderId="5" xfId="10" applyNumberFormat="1" applyFont="1" applyBorder="1"/>
    <xf numFmtId="0" fontId="15" fillId="0" borderId="5" xfId="0" applyFont="1" applyFill="1" applyBorder="1"/>
    <xf numFmtId="166" fontId="16" fillId="0" borderId="5" xfId="10" applyNumberFormat="1" applyFont="1" applyFill="1" applyBorder="1"/>
    <xf numFmtId="166" fontId="15" fillId="0" borderId="5" xfId="10" applyNumberFormat="1" applyFont="1" applyFill="1" applyBorder="1"/>
    <xf numFmtId="166" fontId="16" fillId="2" borderId="5" xfId="10" applyNumberFormat="1" applyFont="1" applyFill="1" applyBorder="1"/>
    <xf numFmtId="166" fontId="14" fillId="0" borderId="0" xfId="0" applyNumberFormat="1" applyFont="1" applyFill="1"/>
    <xf numFmtId="1" fontId="26" fillId="0" borderId="5" xfId="2" applyNumberFormat="1" applyFont="1" applyBorder="1"/>
    <xf numFmtId="1" fontId="9" fillId="0" borderId="5" xfId="2" applyNumberFormat="1" applyFont="1" applyBorder="1"/>
    <xf numFmtId="0" fontId="16" fillId="0" borderId="0" xfId="0" applyFont="1" applyFill="1" applyAlignment="1">
      <alignment horizontal="center"/>
    </xf>
    <xf numFmtId="0" fontId="20" fillId="0" borderId="0" xfId="0" applyFont="1" applyFill="1"/>
    <xf numFmtId="0" fontId="31" fillId="3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5" xfId="0" applyNumberFormat="1" applyFont="1" applyFill="1" applyBorder="1" applyAlignment="1">
      <alignment horizontal="center" vertical="center" wrapText="1"/>
    </xf>
    <xf numFmtId="0" fontId="33" fillId="3" borderId="0" xfId="0" applyFont="1" applyFill="1"/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left" shrinkToFit="1"/>
    </xf>
    <xf numFmtId="167" fontId="17" fillId="0" borderId="10" xfId="10" applyNumberFormat="1" applyFont="1" applyFill="1" applyBorder="1"/>
    <xf numFmtId="170" fontId="17" fillId="0" borderId="11" xfId="10" applyNumberFormat="1" applyFont="1" applyFill="1" applyBorder="1"/>
    <xf numFmtId="167" fontId="16" fillId="0" borderId="10" xfId="0" applyNumberFormat="1" applyFont="1" applyFill="1" applyBorder="1" applyAlignment="1">
      <alignment wrapText="1"/>
    </xf>
    <xf numFmtId="167" fontId="16" fillId="0" borderId="0" xfId="10" applyNumberFormat="1" applyFont="1" applyFill="1"/>
    <xf numFmtId="167" fontId="16" fillId="0" borderId="0" xfId="0" applyNumberFormat="1" applyFont="1" applyFill="1"/>
    <xf numFmtId="170" fontId="20" fillId="0" borderId="11" xfId="10" applyNumberFormat="1" applyFont="1" applyFill="1" applyBorder="1"/>
    <xf numFmtId="3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shrinkToFit="1"/>
    </xf>
    <xf numFmtId="167" fontId="20" fillId="0" borderId="11" xfId="10" applyNumberFormat="1" applyFont="1" applyFill="1" applyBorder="1"/>
    <xf numFmtId="167" fontId="16" fillId="0" borderId="0" xfId="12" applyNumberFormat="1" applyFont="1" applyFill="1"/>
    <xf numFmtId="171" fontId="16" fillId="0" borderId="0" xfId="0" applyNumberFormat="1" applyFont="1" applyFill="1"/>
    <xf numFmtId="3" fontId="16" fillId="0" borderId="11" xfId="0" quotePrefix="1" applyNumberFormat="1" applyFont="1" applyFill="1" applyBorder="1" applyAlignment="1">
      <alignment shrinkToFit="1"/>
    </xf>
    <xf numFmtId="3" fontId="16" fillId="0" borderId="11" xfId="0" quotePrefix="1" applyNumberFormat="1" applyFont="1" applyFill="1" applyBorder="1" applyAlignment="1">
      <alignment wrapText="1" shrinkToFit="1"/>
    </xf>
    <xf numFmtId="3" fontId="16" fillId="0" borderId="3" xfId="0" applyNumberFormat="1" applyFont="1" applyFill="1" applyBorder="1" applyAlignment="1">
      <alignment horizontal="center"/>
    </xf>
    <xf numFmtId="3" fontId="16" fillId="0" borderId="3" xfId="0" quotePrefix="1" applyNumberFormat="1" applyFont="1" applyFill="1" applyBorder="1" applyAlignment="1">
      <alignment wrapText="1" shrinkToFit="1"/>
    </xf>
    <xf numFmtId="167" fontId="20" fillId="0" borderId="3" xfId="10" applyNumberFormat="1" applyFont="1" applyFill="1" applyBorder="1"/>
    <xf numFmtId="170" fontId="20" fillId="0" borderId="3" xfId="10" applyNumberFormat="1" applyFont="1" applyFill="1" applyBorder="1"/>
    <xf numFmtId="167" fontId="16" fillId="0" borderId="3" xfId="0" applyNumberFormat="1" applyFont="1" applyFill="1" applyBorder="1" applyAlignment="1">
      <alignment wrapText="1"/>
    </xf>
    <xf numFmtId="0" fontId="31" fillId="3" borderId="5" xfId="0" applyFont="1" applyFill="1" applyBorder="1" applyAlignment="1">
      <alignment horizontal="center"/>
    </xf>
    <xf numFmtId="0" fontId="31" fillId="3" borderId="5" xfId="0" applyFont="1" applyFill="1" applyBorder="1"/>
    <xf numFmtId="167" fontId="32" fillId="3" borderId="5" xfId="10" applyNumberFormat="1" applyFont="1" applyFill="1" applyBorder="1"/>
    <xf numFmtId="0" fontId="31" fillId="3" borderId="5" xfId="0" applyNumberFormat="1" applyFont="1" applyFill="1" applyBorder="1" applyAlignment="1">
      <alignment wrapText="1"/>
    </xf>
    <xf numFmtId="0" fontId="31" fillId="3" borderId="0" xfId="0" applyFont="1" applyFill="1"/>
    <xf numFmtId="167" fontId="31" fillId="3" borderId="0" xfId="0" applyNumberFormat="1" applyFont="1" applyFill="1"/>
    <xf numFmtId="167" fontId="14" fillId="0" borderId="10" xfId="10" applyNumberFormat="1" applyFont="1" applyFill="1" applyBorder="1"/>
    <xf numFmtId="170" fontId="14" fillId="0" borderId="11" xfId="10" applyNumberFormat="1" applyFont="1" applyFill="1" applyBorder="1"/>
    <xf numFmtId="167" fontId="16" fillId="0" borderId="11" xfId="10" applyNumberFormat="1" applyFont="1" applyFill="1" applyBorder="1"/>
    <xf numFmtId="170" fontId="16" fillId="0" borderId="11" xfId="10" applyNumberFormat="1" applyFont="1" applyFill="1" applyBorder="1"/>
    <xf numFmtId="3" fontId="16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wrapText="1" shrinkToFit="1"/>
    </xf>
    <xf numFmtId="3" fontId="16" fillId="0" borderId="10" xfId="0" applyNumberFormat="1" applyFont="1" applyFill="1" applyBorder="1" applyAlignment="1">
      <alignment shrinkToFit="1"/>
    </xf>
    <xf numFmtId="167" fontId="16" fillId="0" borderId="10" xfId="10" applyNumberFormat="1" applyFont="1" applyFill="1" applyBorder="1"/>
    <xf numFmtId="0" fontId="31" fillId="3" borderId="5" xfId="0" applyFont="1" applyFill="1" applyBorder="1" applyAlignment="1">
      <alignment horizontal="left"/>
    </xf>
    <xf numFmtId="0" fontId="33" fillId="3" borderId="5" xfId="0" applyNumberFormat="1" applyFont="1" applyFill="1" applyBorder="1" applyAlignment="1">
      <alignment wrapText="1"/>
    </xf>
    <xf numFmtId="167" fontId="31" fillId="3" borderId="5" xfId="10" applyNumberFormat="1" applyFont="1" applyFill="1" applyBorder="1" applyAlignment="1">
      <alignment vertical="center"/>
    </xf>
    <xf numFmtId="0" fontId="32" fillId="3" borderId="5" xfId="0" applyFont="1" applyFill="1" applyBorder="1"/>
    <xf numFmtId="2" fontId="16" fillId="0" borderId="0" xfId="0" applyNumberFormat="1" applyFont="1" applyFill="1"/>
    <xf numFmtId="167" fontId="16" fillId="0" borderId="11" xfId="10" applyNumberFormat="1" applyFont="1" applyFill="1" applyBorder="1" applyAlignment="1">
      <alignment horizontal="right"/>
    </xf>
    <xf numFmtId="172" fontId="16" fillId="0" borderId="0" xfId="0" applyNumberFormat="1" applyFont="1" applyFill="1"/>
    <xf numFmtId="3" fontId="33" fillId="0" borderId="10" xfId="0" applyNumberFormat="1" applyFont="1" applyFill="1" applyBorder="1" applyAlignment="1">
      <alignment horizontal="center"/>
    </xf>
    <xf numFmtId="3" fontId="33" fillId="0" borderId="11" xfId="0" applyNumberFormat="1" applyFont="1" applyFill="1" applyBorder="1" applyAlignment="1">
      <alignment shrinkToFit="1"/>
    </xf>
    <xf numFmtId="167" fontId="33" fillId="0" borderId="11" xfId="10" applyNumberFormat="1" applyFont="1" applyFill="1" applyBorder="1"/>
    <xf numFmtId="170" fontId="33" fillId="0" borderId="11" xfId="10" applyNumberFormat="1" applyFont="1" applyFill="1" applyBorder="1"/>
    <xf numFmtId="167" fontId="33" fillId="0" borderId="10" xfId="0" applyNumberFormat="1" applyFont="1" applyFill="1" applyBorder="1" applyAlignment="1">
      <alignment wrapText="1"/>
    </xf>
    <xf numFmtId="0" fontId="33" fillId="0" borderId="0" xfId="0" applyFont="1" applyFill="1"/>
    <xf numFmtId="3" fontId="16" fillId="0" borderId="0" xfId="0" applyNumberFormat="1" applyFont="1" applyFill="1"/>
    <xf numFmtId="3" fontId="16" fillId="0" borderId="12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shrinkToFit="1"/>
    </xf>
    <xf numFmtId="167" fontId="16" fillId="0" borderId="12" xfId="10" applyNumberFormat="1" applyFont="1" applyFill="1" applyBorder="1"/>
    <xf numFmtId="170" fontId="16" fillId="0" borderId="12" xfId="10" applyNumberFormat="1" applyFont="1" applyFill="1" applyBorder="1"/>
    <xf numFmtId="167" fontId="16" fillId="0" borderId="12" xfId="0" applyNumberFormat="1" applyFont="1" applyFill="1" applyBorder="1" applyAlignment="1">
      <alignment wrapText="1"/>
    </xf>
    <xf numFmtId="0" fontId="16" fillId="0" borderId="0" xfId="0" applyNumberFormat="1" applyFont="1" applyFill="1" applyAlignment="1">
      <alignment wrapText="1"/>
    </xf>
    <xf numFmtId="0" fontId="17" fillId="0" borderId="0" xfId="0" applyFont="1" applyFill="1" applyAlignment="1"/>
    <xf numFmtId="0" fontId="1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 wrapText="1"/>
    </xf>
    <xf numFmtId="0" fontId="14" fillId="0" borderId="3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166" fontId="14" fillId="0" borderId="2" xfId="10" applyNumberFormat="1" applyFont="1" applyFill="1" applyBorder="1" applyAlignment="1">
      <alignment horizontal="center" vertical="center" wrapText="1"/>
    </xf>
    <xf numFmtId="166" fontId="14" fillId="0" borderId="3" xfId="10" applyNumberFormat="1" applyFont="1" applyFill="1" applyBorder="1" applyAlignment="1">
      <alignment horizontal="center" vertical="center" wrapText="1"/>
    </xf>
    <xf numFmtId="166" fontId="14" fillId="0" borderId="4" xfId="10" applyNumberFormat="1" applyFont="1" applyFill="1" applyBorder="1" applyAlignment="1">
      <alignment horizontal="center" vertical="center" wrapText="1"/>
    </xf>
    <xf numFmtId="0" fontId="14" fillId="0" borderId="6" xfId="5" applyNumberFormat="1" applyFont="1" applyFill="1" applyBorder="1" applyAlignment="1">
      <alignment horizontal="center" vertical="center" wrapText="1"/>
    </xf>
    <xf numFmtId="0" fontId="14" fillId="0" borderId="7" xfId="5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166" fontId="14" fillId="0" borderId="5" xfId="10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166" fontId="23" fillId="0" borderId="0" xfId="1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4" fontId="14" fillId="0" borderId="2" xfId="5" applyNumberFormat="1" applyFont="1" applyFill="1" applyBorder="1" applyAlignment="1">
      <alignment horizontal="center" vertical="center" wrapText="1"/>
    </xf>
    <xf numFmtId="14" fontId="14" fillId="0" borderId="4" xfId="5" applyNumberFormat="1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wrapText="1"/>
    </xf>
    <xf numFmtId="0" fontId="24" fillId="0" borderId="7" xfId="2" applyFont="1" applyFill="1" applyBorder="1" applyAlignment="1">
      <alignment horizontal="center" wrapText="1"/>
    </xf>
    <xf numFmtId="0" fontId="21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4" fillId="0" borderId="5" xfId="2" applyFont="1" applyFill="1" applyBorder="1" applyAlignment="1">
      <alignment horizontal="center" vertical="center" wrapText="1"/>
    </xf>
    <xf numFmtId="167" fontId="24" fillId="0" borderId="5" xfId="2" applyNumberFormat="1" applyFont="1" applyFill="1" applyBorder="1" applyAlignment="1">
      <alignment horizontal="center" vertical="center" wrapText="1"/>
    </xf>
    <xf numFmtId="167" fontId="11" fillId="0" borderId="2" xfId="3" applyNumberFormat="1" applyFont="1" applyFill="1" applyBorder="1" applyAlignment="1">
      <alignment horizontal="center" vertical="center" wrapText="1"/>
    </xf>
    <xf numFmtId="167" fontId="11" fillId="0" borderId="4" xfId="3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167" fontId="23" fillId="2" borderId="1" xfId="10" applyNumberFormat="1" applyFont="1" applyFill="1" applyBorder="1" applyAlignment="1" applyProtection="1">
      <alignment horizontal="center" vertical="center"/>
    </xf>
    <xf numFmtId="167" fontId="23" fillId="2" borderId="0" xfId="10" applyNumberFormat="1" applyFont="1" applyFill="1" applyBorder="1" applyAlignment="1">
      <alignment horizontal="center"/>
    </xf>
    <xf numFmtId="167" fontId="14" fillId="2" borderId="0" xfId="1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167" fontId="14" fillId="2" borderId="5" xfId="10" applyNumberFormat="1" applyFont="1" applyFill="1" applyBorder="1" applyAlignment="1">
      <alignment horizontal="center" wrapText="1"/>
    </xf>
    <xf numFmtId="169" fontId="14" fillId="2" borderId="8" xfId="10" applyNumberFormat="1" applyFont="1" applyFill="1" applyBorder="1" applyAlignment="1" applyProtection="1">
      <alignment horizontal="center"/>
    </xf>
    <xf numFmtId="167" fontId="16" fillId="2" borderId="6" xfId="10" applyNumberFormat="1" applyFont="1" applyFill="1" applyBorder="1" applyAlignment="1" applyProtection="1">
      <alignment horizontal="center" vertical="center" wrapText="1"/>
    </xf>
    <xf numFmtId="3" fontId="16" fillId="2" borderId="6" xfId="0" applyNumberFormat="1" applyFont="1" applyFill="1" applyBorder="1" applyAlignment="1">
      <alignment horizontal="center"/>
    </xf>
    <xf numFmtId="167" fontId="16" fillId="2" borderId="6" xfId="10" applyNumberFormat="1" applyFont="1" applyFill="1" applyBorder="1" applyAlignment="1">
      <alignment horizontal="center" vertical="center" wrapText="1"/>
    </xf>
    <xf numFmtId="169" fontId="16" fillId="2" borderId="6" xfId="10" applyNumberFormat="1" applyFont="1" applyFill="1" applyBorder="1" applyAlignment="1">
      <alignment horizontal="center" vertical="center" wrapText="1"/>
    </xf>
    <xf numFmtId="169" fontId="16" fillId="0" borderId="5" xfId="10" applyNumberFormat="1" applyFont="1" applyBorder="1" applyAlignment="1">
      <alignment horizontal="center" vertical="center" wrapText="1"/>
    </xf>
    <xf numFmtId="167" fontId="14" fillId="2" borderId="6" xfId="1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169" fontId="14" fillId="2" borderId="6" xfId="10" applyNumberFormat="1" applyFont="1" applyFill="1" applyBorder="1" applyAlignment="1">
      <alignment horizontal="center"/>
    </xf>
  </cellXfs>
  <cellStyles count="13">
    <cellStyle name="Comma" xfId="10" builtinId="3"/>
    <cellStyle name="Comma 2" xfId="3"/>
    <cellStyle name="Currency 2" xfId="4"/>
    <cellStyle name="HAI" xfId="6"/>
    <cellStyle name="Normal" xfId="0" builtinId="0"/>
    <cellStyle name="Normal 2" xfId="1"/>
    <cellStyle name="Normal 3" xfId="7"/>
    <cellStyle name="Normal 4" xfId="5"/>
    <cellStyle name="Normal 5" xfId="8"/>
    <cellStyle name="Normal 6" xfId="9"/>
    <cellStyle name="Normal 7" xfId="2"/>
    <cellStyle name="Normal_Chi NSTW NSDP 2002 - PL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zoomScale="55" zoomScaleNormal="55" workbookViewId="0">
      <selection activeCell="I14" sqref="I14"/>
    </sheetView>
  </sheetViews>
  <sheetFormatPr defaultColWidth="10" defaultRowHeight="15.75"/>
  <cols>
    <col min="1" max="1" width="5.6640625" style="56" customWidth="1"/>
    <col min="2" max="2" width="38.88671875" style="56" customWidth="1"/>
    <col min="3" max="3" width="11.6640625" style="56" customWidth="1"/>
    <col min="4" max="4" width="10.6640625" style="56" customWidth="1"/>
    <col min="5" max="5" width="12.109375" style="56" customWidth="1"/>
    <col min="6" max="6" width="12.88671875" style="56" customWidth="1"/>
    <col min="7" max="7" width="10.6640625" style="56" customWidth="1"/>
    <col min="8" max="8" width="10.44140625" style="56" customWidth="1"/>
    <col min="9" max="9" width="12.88671875" style="57" customWidth="1"/>
    <col min="10" max="10" width="11.5546875" style="56" customWidth="1"/>
    <col min="11" max="11" width="12" style="58" customWidth="1"/>
    <col min="12" max="12" width="11.44140625" style="57" customWidth="1"/>
    <col min="13" max="13" width="12" style="57" customWidth="1"/>
    <col min="14" max="14" width="12.5546875" style="57" customWidth="1"/>
    <col min="15" max="15" width="11.88671875" style="56" bestFit="1" customWidth="1"/>
    <col min="16" max="16384" width="10" style="56"/>
  </cols>
  <sheetData>
    <row r="1" spans="1:15">
      <c r="N1" s="57" t="s">
        <v>43</v>
      </c>
    </row>
    <row r="2" spans="1:15" ht="19.5" customHeight="1">
      <c r="A2" s="195" t="s">
        <v>99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5" ht="17.25" customHeight="1">
      <c r="A3" s="206" t="s">
        <v>130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5" ht="17.2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5" ht="23.25" customHeight="1">
      <c r="A5" s="196"/>
      <c r="B5" s="196"/>
      <c r="C5" s="196"/>
      <c r="D5" s="59"/>
      <c r="E5" s="59"/>
      <c r="F5" s="60"/>
      <c r="J5" s="197" t="s">
        <v>0</v>
      </c>
      <c r="K5" s="197"/>
      <c r="L5" s="197"/>
    </row>
    <row r="6" spans="1:15" ht="39.75" customHeight="1">
      <c r="A6" s="198" t="s">
        <v>32</v>
      </c>
      <c r="B6" s="199" t="s">
        <v>33</v>
      </c>
      <c r="C6" s="200" t="s">
        <v>100</v>
      </c>
      <c r="D6" s="199" t="s">
        <v>18</v>
      </c>
      <c r="E6" s="199"/>
      <c r="F6" s="202" t="s">
        <v>131</v>
      </c>
      <c r="G6" s="205" t="s">
        <v>18</v>
      </c>
      <c r="H6" s="205"/>
      <c r="I6" s="205"/>
      <c r="J6" s="205"/>
      <c r="K6" s="205"/>
      <c r="L6" s="208" t="s">
        <v>23</v>
      </c>
      <c r="M6" s="208" t="s">
        <v>25</v>
      </c>
      <c r="N6" s="208" t="s">
        <v>138</v>
      </c>
      <c r="O6" s="214" t="s">
        <v>23</v>
      </c>
    </row>
    <row r="7" spans="1:15" ht="30.75" customHeight="1">
      <c r="A7" s="198"/>
      <c r="B7" s="199"/>
      <c r="C7" s="201"/>
      <c r="D7" s="200" t="s">
        <v>26</v>
      </c>
      <c r="E7" s="200" t="s">
        <v>27</v>
      </c>
      <c r="F7" s="203"/>
      <c r="G7" s="202" t="s">
        <v>19</v>
      </c>
      <c r="H7" s="218" t="s">
        <v>20</v>
      </c>
      <c r="I7" s="208" t="s">
        <v>45</v>
      </c>
      <c r="J7" s="211" t="s">
        <v>18</v>
      </c>
      <c r="K7" s="212"/>
      <c r="L7" s="209"/>
      <c r="M7" s="209"/>
      <c r="N7" s="209"/>
      <c r="O7" s="214"/>
    </row>
    <row r="8" spans="1:15" ht="34.5" customHeight="1">
      <c r="A8" s="198"/>
      <c r="B8" s="198"/>
      <c r="C8" s="201"/>
      <c r="D8" s="213"/>
      <c r="E8" s="213" t="s">
        <v>27</v>
      </c>
      <c r="F8" s="204"/>
      <c r="G8" s="204"/>
      <c r="H8" s="219"/>
      <c r="I8" s="210"/>
      <c r="J8" s="1" t="s">
        <v>21</v>
      </c>
      <c r="K8" s="1" t="s">
        <v>22</v>
      </c>
      <c r="L8" s="210"/>
      <c r="M8" s="210"/>
      <c r="N8" s="210"/>
      <c r="O8" s="214"/>
    </row>
    <row r="9" spans="1:15" s="64" customFormat="1" ht="17.45" customHeight="1">
      <c r="A9" s="2" t="s">
        <v>1</v>
      </c>
      <c r="B9" s="62" t="s">
        <v>2</v>
      </c>
      <c r="C9" s="2">
        <v>1</v>
      </c>
      <c r="D9" s="2">
        <v>2</v>
      </c>
      <c r="E9" s="2">
        <v>3</v>
      </c>
      <c r="F9" s="2" t="s">
        <v>49</v>
      </c>
      <c r="G9" s="3">
        <v>5</v>
      </c>
      <c r="H9" s="3">
        <v>6</v>
      </c>
      <c r="I9" s="4" t="s">
        <v>46</v>
      </c>
      <c r="J9" s="5">
        <v>8</v>
      </c>
      <c r="K9" s="5">
        <v>9</v>
      </c>
      <c r="L9" s="63" t="s">
        <v>47</v>
      </c>
      <c r="M9" s="63" t="s">
        <v>48</v>
      </c>
      <c r="N9" s="127">
        <v>12</v>
      </c>
      <c r="O9" s="125" t="s">
        <v>139</v>
      </c>
    </row>
    <row r="10" spans="1:15" s="68" customFormat="1" ht="23.25" customHeight="1">
      <c r="A10" s="65" t="s">
        <v>3</v>
      </c>
      <c r="B10" s="66" t="s">
        <v>56</v>
      </c>
      <c r="C10" s="31">
        <f>C11+C12</f>
        <v>67350</v>
      </c>
      <c r="D10" s="31">
        <f t="shared" ref="D10:E10" si="0">D11+D12</f>
        <v>11780</v>
      </c>
      <c r="E10" s="31">
        <f t="shared" si="0"/>
        <v>55570</v>
      </c>
      <c r="F10" s="31">
        <f>F11+F12</f>
        <v>76876.194000000003</v>
      </c>
      <c r="G10" s="31">
        <f t="shared" ref="G10:N10" si="1">G11+G12</f>
        <v>8968.2240000000002</v>
      </c>
      <c r="H10" s="31">
        <f t="shared" si="1"/>
        <v>7041.3429999999998</v>
      </c>
      <c r="I10" s="31">
        <f t="shared" si="1"/>
        <v>60866.626999999993</v>
      </c>
      <c r="J10" s="31">
        <f t="shared" si="1"/>
        <v>56557.289999999994</v>
      </c>
      <c r="K10" s="31">
        <f t="shared" si="1"/>
        <v>4309.3369999999995</v>
      </c>
      <c r="L10" s="67">
        <f t="shared" ref="L10:L15" si="2">F10/C10*100</f>
        <v>114.14431180400892</v>
      </c>
      <c r="M10" s="67">
        <f t="shared" ref="M10:M15" si="3">I10/E10*100</f>
        <v>109.53145042289003</v>
      </c>
      <c r="N10" s="31">
        <f t="shared" si="1"/>
        <v>89340</v>
      </c>
      <c r="O10" s="31">
        <f>N10/C10*100</f>
        <v>132.65033407572383</v>
      </c>
    </row>
    <row r="11" spans="1:15" s="68" customFormat="1" ht="23.25" customHeight="1">
      <c r="A11" s="65">
        <v>1</v>
      </c>
      <c r="B11" s="69" t="s">
        <v>28</v>
      </c>
      <c r="C11" s="31"/>
      <c r="D11" s="31"/>
      <c r="E11" s="31"/>
      <c r="F11" s="31">
        <f>G11+H11+I11</f>
        <v>6002.3190000000004</v>
      </c>
      <c r="G11" s="31">
        <v>6002.3190000000004</v>
      </c>
      <c r="H11" s="31"/>
      <c r="I11" s="31"/>
      <c r="J11" s="31"/>
      <c r="K11" s="31"/>
      <c r="L11" s="73"/>
      <c r="M11" s="73"/>
      <c r="N11" s="79">
        <v>6050</v>
      </c>
      <c r="O11" s="32"/>
    </row>
    <row r="12" spans="1:15" s="70" customFormat="1" ht="23.25" customHeight="1">
      <c r="A12" s="65">
        <v>2</v>
      </c>
      <c r="B12" s="66" t="s">
        <v>40</v>
      </c>
      <c r="C12" s="31">
        <f>D12+E12</f>
        <v>67350</v>
      </c>
      <c r="D12" s="31">
        <f t="shared" ref="D12:N12" si="4">D15+D20+D21+D22+D23+D24+D26+D27</f>
        <v>11780</v>
      </c>
      <c r="E12" s="31">
        <f t="shared" si="4"/>
        <v>55570</v>
      </c>
      <c r="F12" s="31">
        <f t="shared" si="4"/>
        <v>70873.875</v>
      </c>
      <c r="G12" s="31">
        <f t="shared" si="4"/>
        <v>2965.9049999999997</v>
      </c>
      <c r="H12" s="31">
        <f t="shared" si="4"/>
        <v>7041.3429999999998</v>
      </c>
      <c r="I12" s="31">
        <f t="shared" si="4"/>
        <v>60866.626999999993</v>
      </c>
      <c r="J12" s="31">
        <f t="shared" si="4"/>
        <v>56557.289999999994</v>
      </c>
      <c r="K12" s="31">
        <f t="shared" si="4"/>
        <v>4309.3369999999995</v>
      </c>
      <c r="L12" s="67">
        <f t="shared" si="2"/>
        <v>105.23218262806236</v>
      </c>
      <c r="M12" s="67">
        <f t="shared" si="3"/>
        <v>109.53145042289003</v>
      </c>
      <c r="N12" s="31">
        <f t="shared" si="4"/>
        <v>83290</v>
      </c>
      <c r="O12" s="31">
        <f t="shared" ref="O12:O36" si="5">N12/C12*100</f>
        <v>123.66740905716406</v>
      </c>
    </row>
    <row r="13" spans="1:15" s="70" customFormat="1" ht="23.25" customHeight="1">
      <c r="A13" s="65" t="s">
        <v>4</v>
      </c>
      <c r="B13" s="66" t="s">
        <v>50</v>
      </c>
      <c r="C13" s="31">
        <f>C14+C28+C31+C32+C34+C35</f>
        <v>461594.57</v>
      </c>
      <c r="D13" s="31">
        <f>D14+D28+D31+D32+D34+D35</f>
        <v>11780</v>
      </c>
      <c r="E13" s="31">
        <f>E14+E28+E31+E32+E34+E35</f>
        <v>449814.57</v>
      </c>
      <c r="F13" s="31">
        <f>F14+F28+F31+F32+F34+F35+F33</f>
        <v>672387.83404900006</v>
      </c>
      <c r="G13" s="31">
        <f t="shared" ref="G13:N13" si="6">G14+G28+G31+G32+G34+G35+G33</f>
        <v>2965.9049999999997</v>
      </c>
      <c r="H13" s="31">
        <f t="shared" si="6"/>
        <v>8045.3429999999998</v>
      </c>
      <c r="I13" s="31">
        <f t="shared" si="6"/>
        <v>661376.58604900003</v>
      </c>
      <c r="J13" s="31">
        <f t="shared" si="6"/>
        <v>593035.59159000008</v>
      </c>
      <c r="K13" s="31">
        <f t="shared" si="6"/>
        <v>68340.994458999994</v>
      </c>
      <c r="L13" s="67">
        <f t="shared" si="2"/>
        <v>145.66632229859204</v>
      </c>
      <c r="M13" s="67">
        <f t="shared" si="3"/>
        <v>147.03316214256913</v>
      </c>
      <c r="N13" s="31">
        <f t="shared" si="6"/>
        <v>796923.470049</v>
      </c>
      <c r="O13" s="31">
        <f t="shared" si="5"/>
        <v>172.64576358621375</v>
      </c>
    </row>
    <row r="14" spans="1:15" s="70" customFormat="1" ht="23.25" customHeight="1">
      <c r="A14" s="65">
        <v>1</v>
      </c>
      <c r="B14" s="66" t="s">
        <v>51</v>
      </c>
      <c r="C14" s="31">
        <f t="shared" ref="C14:N14" si="7">C15+C20+C21+C22+C23+C24+C26+C27</f>
        <v>67350</v>
      </c>
      <c r="D14" s="31">
        <f t="shared" si="7"/>
        <v>11780</v>
      </c>
      <c r="E14" s="31">
        <f t="shared" si="7"/>
        <v>55570</v>
      </c>
      <c r="F14" s="31">
        <f t="shared" si="7"/>
        <v>70873.875</v>
      </c>
      <c r="G14" s="31">
        <f t="shared" si="7"/>
        <v>2965.9049999999997</v>
      </c>
      <c r="H14" s="31">
        <f t="shared" si="7"/>
        <v>7041.3429999999998</v>
      </c>
      <c r="I14" s="31">
        <f t="shared" si="7"/>
        <v>60866.626999999993</v>
      </c>
      <c r="J14" s="31">
        <f t="shared" si="7"/>
        <v>56557.289999999994</v>
      </c>
      <c r="K14" s="31">
        <f t="shared" si="7"/>
        <v>4309.3369999999995</v>
      </c>
      <c r="L14" s="67">
        <f t="shared" si="2"/>
        <v>105.23218262806236</v>
      </c>
      <c r="M14" s="67">
        <f t="shared" si="3"/>
        <v>109.53145042289003</v>
      </c>
      <c r="N14" s="31">
        <f t="shared" si="7"/>
        <v>83290</v>
      </c>
      <c r="O14" s="31">
        <f t="shared" si="5"/>
        <v>123.66740905716406</v>
      </c>
    </row>
    <row r="15" spans="1:15" ht="23.25" customHeight="1">
      <c r="A15" s="71" t="s">
        <v>34</v>
      </c>
      <c r="B15" s="72" t="s">
        <v>5</v>
      </c>
      <c r="C15" s="32">
        <f t="shared" ref="C15:F15" si="8">SUM(C16:C19)</f>
        <v>14000</v>
      </c>
      <c r="D15" s="32">
        <f t="shared" si="8"/>
        <v>80</v>
      </c>
      <c r="E15" s="32">
        <f t="shared" si="8"/>
        <v>13920</v>
      </c>
      <c r="F15" s="32">
        <f t="shared" si="8"/>
        <v>29283.357000000004</v>
      </c>
      <c r="G15" s="32">
        <f t="shared" ref="G15" si="9">SUM(G16:G19)</f>
        <v>0</v>
      </c>
      <c r="H15" s="32">
        <f t="shared" ref="H15" si="10">SUM(H16:H19)</f>
        <v>566.65</v>
      </c>
      <c r="I15" s="32">
        <f t="shared" ref="I15" si="11">SUM(I16:I19)</f>
        <v>28716.707000000002</v>
      </c>
      <c r="J15" s="32">
        <f t="shared" ref="J15" si="12">SUM(J16:J19)</f>
        <v>28716.707000000002</v>
      </c>
      <c r="K15" s="32">
        <f t="shared" ref="K15:N15" si="13">SUM(K16:K19)</f>
        <v>0</v>
      </c>
      <c r="L15" s="73">
        <f t="shared" si="2"/>
        <v>209.16683571428572</v>
      </c>
      <c r="M15" s="73">
        <f t="shared" si="3"/>
        <v>206.29818247126437</v>
      </c>
      <c r="N15" s="32">
        <f t="shared" si="13"/>
        <v>30680</v>
      </c>
      <c r="O15" s="31">
        <f t="shared" si="5"/>
        <v>219.14285714285714</v>
      </c>
    </row>
    <row r="16" spans="1:15" ht="23.25" customHeight="1">
      <c r="A16" s="71" t="s">
        <v>7</v>
      </c>
      <c r="B16" s="74" t="s">
        <v>14</v>
      </c>
      <c r="C16" s="33">
        <f>D16+E16</f>
        <v>12720</v>
      </c>
      <c r="D16" s="33"/>
      <c r="E16" s="33">
        <v>12720</v>
      </c>
      <c r="F16" s="33">
        <f t="shared" ref="F16:F27" si="14">G16+H16+I16</f>
        <v>24461.531000000003</v>
      </c>
      <c r="G16" s="33"/>
      <c r="H16" s="33">
        <v>287.88200000000001</v>
      </c>
      <c r="I16" s="33">
        <f>J16+K16</f>
        <v>24173.649000000001</v>
      </c>
      <c r="J16" s="33">
        <v>24173.649000000001</v>
      </c>
      <c r="K16" s="33"/>
      <c r="L16" s="73">
        <f t="shared" ref="L16:L22" si="15">F16/C16*100</f>
        <v>192.30763364779878</v>
      </c>
      <c r="M16" s="73">
        <f t="shared" ref="M16:M36" si="16">I16/E16*100</f>
        <v>190.0444103773585</v>
      </c>
      <c r="N16" s="126">
        <v>26000</v>
      </c>
      <c r="O16" s="32">
        <f t="shared" si="5"/>
        <v>204.40251572327045</v>
      </c>
    </row>
    <row r="17" spans="1:16" ht="23.25" customHeight="1">
      <c r="A17" s="71" t="s">
        <v>7</v>
      </c>
      <c r="B17" s="74" t="s">
        <v>15</v>
      </c>
      <c r="C17" s="33">
        <f t="shared" ref="C17:C25" si="17">D17+E17</f>
        <v>1200</v>
      </c>
      <c r="D17" s="33"/>
      <c r="E17" s="33">
        <v>1200</v>
      </c>
      <c r="F17" s="33">
        <f t="shared" si="14"/>
        <v>4767.2730000000001</v>
      </c>
      <c r="G17" s="33"/>
      <c r="H17" s="33">
        <v>224.215</v>
      </c>
      <c r="I17" s="33">
        <f t="shared" ref="I17:I20" si="18">J17+K17</f>
        <v>4543.058</v>
      </c>
      <c r="J17" s="33">
        <v>4543.058</v>
      </c>
      <c r="K17" s="33"/>
      <c r="L17" s="73">
        <f>F17/C17*100</f>
        <v>397.27274999999997</v>
      </c>
      <c r="M17" s="73">
        <f>I17/E17*100</f>
        <v>378.58816666666667</v>
      </c>
      <c r="N17" s="126">
        <v>4600</v>
      </c>
      <c r="O17" s="32">
        <f t="shared" si="5"/>
        <v>383.33333333333337</v>
      </c>
    </row>
    <row r="18" spans="1:16" ht="23.25" customHeight="1">
      <c r="A18" s="71" t="s">
        <v>7</v>
      </c>
      <c r="B18" s="74" t="s">
        <v>16</v>
      </c>
      <c r="C18" s="33">
        <f t="shared" si="17"/>
        <v>30</v>
      </c>
      <c r="D18" s="33">
        <v>30</v>
      </c>
      <c r="E18" s="33"/>
      <c r="F18" s="33">
        <f t="shared" si="14"/>
        <v>14.712</v>
      </c>
      <c r="G18" s="33"/>
      <c r="H18" s="33">
        <v>14.712</v>
      </c>
      <c r="I18" s="33">
        <f t="shared" si="18"/>
        <v>0</v>
      </c>
      <c r="J18" s="33"/>
      <c r="K18" s="33"/>
      <c r="L18" s="73">
        <f t="shared" si="15"/>
        <v>49.04</v>
      </c>
      <c r="M18" s="73"/>
      <c r="N18" s="126">
        <v>35</v>
      </c>
      <c r="O18" s="32">
        <f t="shared" si="5"/>
        <v>116.66666666666667</v>
      </c>
    </row>
    <row r="19" spans="1:16" ht="23.25" customHeight="1">
      <c r="A19" s="71" t="s">
        <v>7</v>
      </c>
      <c r="B19" s="74" t="s">
        <v>17</v>
      </c>
      <c r="C19" s="33">
        <f t="shared" si="17"/>
        <v>50</v>
      </c>
      <c r="D19" s="33">
        <v>50</v>
      </c>
      <c r="E19" s="33"/>
      <c r="F19" s="33">
        <f t="shared" si="14"/>
        <v>39.841000000000001</v>
      </c>
      <c r="G19" s="33"/>
      <c r="H19" s="33">
        <v>39.841000000000001</v>
      </c>
      <c r="I19" s="33">
        <f t="shared" si="18"/>
        <v>0</v>
      </c>
      <c r="J19" s="33"/>
      <c r="K19" s="33"/>
      <c r="L19" s="73">
        <f t="shared" si="15"/>
        <v>79.682000000000002</v>
      </c>
      <c r="M19" s="73"/>
      <c r="N19" s="126">
        <v>45</v>
      </c>
      <c r="O19" s="32">
        <f t="shared" si="5"/>
        <v>90</v>
      </c>
    </row>
    <row r="20" spans="1:16" ht="23.25" customHeight="1">
      <c r="A20" s="71" t="s">
        <v>35</v>
      </c>
      <c r="B20" s="72" t="s">
        <v>6</v>
      </c>
      <c r="C20" s="33">
        <f t="shared" si="17"/>
        <v>9500</v>
      </c>
      <c r="D20" s="33">
        <v>9500</v>
      </c>
      <c r="E20" s="33"/>
      <c r="F20" s="33">
        <f t="shared" si="14"/>
        <v>6387.6469999999999</v>
      </c>
      <c r="G20" s="33"/>
      <c r="H20" s="33">
        <v>6387.6469999999999</v>
      </c>
      <c r="I20" s="33">
        <f t="shared" si="18"/>
        <v>0</v>
      </c>
      <c r="J20" s="33"/>
      <c r="K20" s="33"/>
      <c r="L20" s="73">
        <f t="shared" si="15"/>
        <v>67.238389473684208</v>
      </c>
      <c r="M20" s="73"/>
      <c r="N20" s="126">
        <v>9500</v>
      </c>
      <c r="O20" s="32">
        <f t="shared" si="5"/>
        <v>100</v>
      </c>
    </row>
    <row r="21" spans="1:16" ht="23.25" customHeight="1">
      <c r="A21" s="71" t="s">
        <v>36</v>
      </c>
      <c r="B21" s="72" t="s">
        <v>8</v>
      </c>
      <c r="C21" s="33">
        <f t="shared" si="17"/>
        <v>12000</v>
      </c>
      <c r="D21" s="33"/>
      <c r="E21" s="33">
        <v>12000</v>
      </c>
      <c r="F21" s="33">
        <f t="shared" si="14"/>
        <v>7111.0540000000001</v>
      </c>
      <c r="G21" s="33"/>
      <c r="H21" s="33"/>
      <c r="I21" s="33">
        <f>J21+K21</f>
        <v>7111.0540000000001</v>
      </c>
      <c r="J21" s="33">
        <v>5722.0720000000001</v>
      </c>
      <c r="K21" s="33">
        <v>1388.982</v>
      </c>
      <c r="L21" s="73">
        <f t="shared" si="15"/>
        <v>59.258783333333334</v>
      </c>
      <c r="M21" s="73">
        <f t="shared" si="16"/>
        <v>59.258783333333334</v>
      </c>
      <c r="N21" s="126">
        <v>12000</v>
      </c>
      <c r="O21" s="32">
        <f t="shared" si="5"/>
        <v>100</v>
      </c>
    </row>
    <row r="22" spans="1:16" ht="23.25" customHeight="1">
      <c r="A22" s="71" t="s">
        <v>37</v>
      </c>
      <c r="B22" s="72" t="s">
        <v>9</v>
      </c>
      <c r="C22" s="33">
        <f t="shared" si="17"/>
        <v>3200</v>
      </c>
      <c r="D22" s="33">
        <v>1200</v>
      </c>
      <c r="E22" s="33">
        <v>2000</v>
      </c>
      <c r="F22" s="33">
        <f t="shared" si="14"/>
        <v>2789.6170000000002</v>
      </c>
      <c r="G22" s="33">
        <v>1433.2080000000001</v>
      </c>
      <c r="H22" s="33">
        <v>30</v>
      </c>
      <c r="I22" s="33">
        <f>J22+K22</f>
        <v>1326.4090000000001</v>
      </c>
      <c r="J22" s="33">
        <v>733.49599999999998</v>
      </c>
      <c r="K22" s="33">
        <v>592.91300000000001</v>
      </c>
      <c r="L22" s="73">
        <f t="shared" si="15"/>
        <v>87.175531250000006</v>
      </c>
      <c r="M22" s="73">
        <f t="shared" si="16"/>
        <v>66.320450000000008</v>
      </c>
      <c r="N22" s="126">
        <v>3200</v>
      </c>
      <c r="O22" s="32">
        <f t="shared" si="5"/>
        <v>100</v>
      </c>
    </row>
    <row r="23" spans="1:16" ht="23.25" customHeight="1">
      <c r="A23" s="71" t="s">
        <v>38</v>
      </c>
      <c r="B23" s="72" t="s">
        <v>10</v>
      </c>
      <c r="C23" s="33">
        <f t="shared" si="17"/>
        <v>50</v>
      </c>
      <c r="D23" s="33"/>
      <c r="E23" s="33">
        <v>50</v>
      </c>
      <c r="F23" s="33">
        <f t="shared" si="14"/>
        <v>104.904</v>
      </c>
      <c r="G23" s="33"/>
      <c r="H23" s="33"/>
      <c r="I23" s="33">
        <f t="shared" ref="I23:I35" si="19">J23+K23</f>
        <v>104.904</v>
      </c>
      <c r="J23" s="33"/>
      <c r="K23" s="33">
        <v>104.904</v>
      </c>
      <c r="L23" s="73">
        <f t="shared" ref="L23:L30" si="20">F23/C23*100</f>
        <v>209.80799999999999</v>
      </c>
      <c r="M23" s="73">
        <f t="shared" si="16"/>
        <v>209.80799999999999</v>
      </c>
      <c r="N23" s="126">
        <v>300</v>
      </c>
      <c r="O23" s="32">
        <f t="shared" si="5"/>
        <v>600</v>
      </c>
    </row>
    <row r="24" spans="1:16" ht="23.25" customHeight="1">
      <c r="A24" s="71" t="s">
        <v>39</v>
      </c>
      <c r="B24" s="72" t="s">
        <v>12</v>
      </c>
      <c r="C24" s="33">
        <f t="shared" si="17"/>
        <v>20000</v>
      </c>
      <c r="D24" s="33"/>
      <c r="E24" s="33">
        <v>20000</v>
      </c>
      <c r="F24" s="33">
        <f t="shared" si="14"/>
        <v>19489.776999999998</v>
      </c>
      <c r="G24" s="33"/>
      <c r="H24" s="33"/>
      <c r="I24" s="33">
        <f t="shared" si="19"/>
        <v>19489.776999999998</v>
      </c>
      <c r="J24" s="33">
        <v>19489.776999999998</v>
      </c>
      <c r="K24" s="33"/>
      <c r="L24" s="73">
        <f t="shared" si="20"/>
        <v>97.44888499999999</v>
      </c>
      <c r="M24" s="73">
        <f t="shared" si="16"/>
        <v>97.44888499999999</v>
      </c>
      <c r="N24" s="126">
        <v>20000</v>
      </c>
      <c r="O24" s="32">
        <f t="shared" si="5"/>
        <v>100</v>
      </c>
      <c r="P24" s="61"/>
    </row>
    <row r="25" spans="1:16" s="119" customFormat="1" ht="23.25" customHeight="1">
      <c r="A25" s="113"/>
      <c r="B25" s="114" t="s">
        <v>31</v>
      </c>
      <c r="C25" s="115">
        <f t="shared" si="17"/>
        <v>10000</v>
      </c>
      <c r="D25" s="115"/>
      <c r="E25" s="115">
        <v>10000</v>
      </c>
      <c r="F25" s="115">
        <f t="shared" si="14"/>
        <v>6035.6458780000003</v>
      </c>
      <c r="G25" s="115"/>
      <c r="H25" s="115"/>
      <c r="I25" s="115">
        <f t="shared" si="19"/>
        <v>6035.6458780000003</v>
      </c>
      <c r="J25" s="116">
        <v>6035.6458780000003</v>
      </c>
      <c r="K25" s="115"/>
      <c r="L25" s="117">
        <f t="shared" si="20"/>
        <v>60.356458779999997</v>
      </c>
      <c r="M25" s="118">
        <f t="shared" si="16"/>
        <v>60.356458779999997</v>
      </c>
      <c r="N25" s="128">
        <f>I25+510</f>
        <v>6545.6458780000003</v>
      </c>
      <c r="O25" s="32">
        <f t="shared" si="5"/>
        <v>65.456458780000006</v>
      </c>
    </row>
    <row r="26" spans="1:16" ht="23.25" customHeight="1">
      <c r="A26" s="71" t="s">
        <v>53</v>
      </c>
      <c r="B26" s="72" t="s">
        <v>11</v>
      </c>
      <c r="C26" s="32">
        <f>D26+E26</f>
        <v>600</v>
      </c>
      <c r="D26" s="32"/>
      <c r="E26" s="32">
        <v>600</v>
      </c>
      <c r="F26" s="32">
        <f t="shared" si="14"/>
        <v>605.94100000000003</v>
      </c>
      <c r="G26" s="32"/>
      <c r="H26" s="32"/>
      <c r="I26" s="32">
        <f t="shared" si="19"/>
        <v>605.94100000000003</v>
      </c>
      <c r="J26" s="32">
        <v>605.94100000000003</v>
      </c>
      <c r="K26" s="32"/>
      <c r="L26" s="75">
        <f t="shared" si="20"/>
        <v>100.99016666666667</v>
      </c>
      <c r="M26" s="75">
        <f t="shared" si="16"/>
        <v>100.99016666666667</v>
      </c>
      <c r="N26" s="126">
        <v>610</v>
      </c>
      <c r="O26" s="32">
        <f t="shared" si="5"/>
        <v>101.66666666666666</v>
      </c>
    </row>
    <row r="27" spans="1:16" ht="23.25" customHeight="1">
      <c r="A27" s="71" t="s">
        <v>54</v>
      </c>
      <c r="B27" s="72" t="s">
        <v>13</v>
      </c>
      <c r="C27" s="32">
        <f>D27+E27</f>
        <v>8000</v>
      </c>
      <c r="D27" s="32">
        <v>1000</v>
      </c>
      <c r="E27" s="32">
        <f>4575+2425</f>
        <v>7000</v>
      </c>
      <c r="F27" s="32">
        <f t="shared" si="14"/>
        <v>5101.5779999999995</v>
      </c>
      <c r="G27" s="32">
        <v>1532.6969999999999</v>
      </c>
      <c r="H27" s="32">
        <v>57.045999999999999</v>
      </c>
      <c r="I27" s="32">
        <f t="shared" si="19"/>
        <v>3511.835</v>
      </c>
      <c r="J27" s="32">
        <v>1289.297</v>
      </c>
      <c r="K27" s="32">
        <v>2222.538</v>
      </c>
      <c r="L27" s="75">
        <f t="shared" si="20"/>
        <v>63.769725000000001</v>
      </c>
      <c r="M27" s="75">
        <f t="shared" si="16"/>
        <v>50.169071428571435</v>
      </c>
      <c r="N27" s="126">
        <v>7000</v>
      </c>
      <c r="O27" s="32">
        <f t="shared" si="5"/>
        <v>87.5</v>
      </c>
    </row>
    <row r="28" spans="1:16" s="68" customFormat="1" ht="23.25" customHeight="1">
      <c r="A28" s="76">
        <v>2</v>
      </c>
      <c r="B28" s="77" t="s">
        <v>52</v>
      </c>
      <c r="C28" s="31">
        <f>SUM(C29:C30)</f>
        <v>383766</v>
      </c>
      <c r="D28" s="31">
        <f t="shared" ref="D28:E28" si="21">SUM(D29:D30)</f>
        <v>0</v>
      </c>
      <c r="E28" s="31">
        <f t="shared" si="21"/>
        <v>383766</v>
      </c>
      <c r="F28" s="31">
        <f>SUM(F29:F30)</f>
        <v>433657.65700000001</v>
      </c>
      <c r="G28" s="31">
        <f t="shared" ref="G28:N28" si="22">SUM(G29:G30)</f>
        <v>0</v>
      </c>
      <c r="H28" s="31">
        <f t="shared" si="22"/>
        <v>0</v>
      </c>
      <c r="I28" s="31">
        <f t="shared" si="22"/>
        <v>433657.65700000001</v>
      </c>
      <c r="J28" s="31">
        <f t="shared" si="22"/>
        <v>381448.14500000002</v>
      </c>
      <c r="K28" s="31">
        <f t="shared" si="22"/>
        <v>52209.512000000002</v>
      </c>
      <c r="L28" s="81">
        <f t="shared" si="20"/>
        <v>113.0005412152197</v>
      </c>
      <c r="M28" s="81">
        <f t="shared" si="16"/>
        <v>113.0005412152197</v>
      </c>
      <c r="N28" s="31">
        <f t="shared" si="22"/>
        <v>484448</v>
      </c>
      <c r="O28" s="31">
        <f t="shared" si="5"/>
        <v>126.23525794364274</v>
      </c>
    </row>
    <row r="29" spans="1:16" ht="23.25" customHeight="1">
      <c r="A29" s="71" t="s">
        <v>29</v>
      </c>
      <c r="B29" s="78" t="s">
        <v>41</v>
      </c>
      <c r="C29" s="32">
        <f>D29+E29</f>
        <v>305519</v>
      </c>
      <c r="D29" s="32"/>
      <c r="E29" s="32">
        <v>305519</v>
      </c>
      <c r="F29" s="32">
        <f t="shared" ref="F29:F34" si="23">G29+H29+I29</f>
        <v>262069</v>
      </c>
      <c r="G29" s="32"/>
      <c r="H29" s="32"/>
      <c r="I29" s="32">
        <f>J29+K29</f>
        <v>262069</v>
      </c>
      <c r="J29" s="32">
        <v>235519</v>
      </c>
      <c r="K29" s="32">
        <v>26550</v>
      </c>
      <c r="L29" s="75">
        <f t="shared" si="20"/>
        <v>85.778298567355876</v>
      </c>
      <c r="M29" s="75">
        <f t="shared" si="16"/>
        <v>85.778298567355876</v>
      </c>
      <c r="N29" s="126">
        <v>305519</v>
      </c>
      <c r="O29" s="32">
        <f t="shared" si="5"/>
        <v>100</v>
      </c>
    </row>
    <row r="30" spans="1:16" ht="23.25" customHeight="1">
      <c r="A30" s="71" t="s">
        <v>30</v>
      </c>
      <c r="B30" s="78" t="s">
        <v>42</v>
      </c>
      <c r="C30" s="32">
        <f>D30+E30</f>
        <v>78247</v>
      </c>
      <c r="D30" s="32"/>
      <c r="E30" s="32">
        <v>78247</v>
      </c>
      <c r="F30" s="32">
        <f t="shared" si="23"/>
        <v>171588.65699999998</v>
      </c>
      <c r="G30" s="32"/>
      <c r="H30" s="32"/>
      <c r="I30" s="32">
        <f t="shared" si="19"/>
        <v>171588.65699999998</v>
      </c>
      <c r="J30" s="32">
        <v>145929.14499999999</v>
      </c>
      <c r="K30" s="32">
        <v>25659.511999999999</v>
      </c>
      <c r="L30" s="75">
        <f t="shared" si="20"/>
        <v>219.29103607806047</v>
      </c>
      <c r="M30" s="75">
        <f t="shared" si="16"/>
        <v>219.29103607806047</v>
      </c>
      <c r="N30" s="126">
        <v>178929</v>
      </c>
      <c r="O30" s="32">
        <f t="shared" si="5"/>
        <v>228.67202576456606</v>
      </c>
    </row>
    <row r="31" spans="1:16" s="68" customFormat="1" ht="23.25" customHeight="1">
      <c r="A31" s="65">
        <v>3</v>
      </c>
      <c r="B31" s="69" t="s">
        <v>97</v>
      </c>
      <c r="C31" s="32">
        <f t="shared" ref="C31:C34" si="24">D31+E31</f>
        <v>0</v>
      </c>
      <c r="D31" s="34"/>
      <c r="E31" s="34"/>
      <c r="F31" s="34">
        <f t="shared" si="23"/>
        <v>0</v>
      </c>
      <c r="G31" s="34"/>
      <c r="H31" s="34"/>
      <c r="I31" s="34">
        <f>J31+K31</f>
        <v>0</v>
      </c>
      <c r="J31" s="79">
        <v>0</v>
      </c>
      <c r="K31" s="79">
        <v>0</v>
      </c>
      <c r="L31" s="80"/>
      <c r="M31" s="75"/>
      <c r="N31" s="79">
        <v>57809</v>
      </c>
      <c r="O31" s="32"/>
    </row>
    <row r="32" spans="1:16" s="68" customFormat="1" ht="23.25" customHeight="1">
      <c r="A32" s="65">
        <v>4</v>
      </c>
      <c r="B32" s="69" t="s">
        <v>44</v>
      </c>
      <c r="C32" s="31">
        <f t="shared" si="24"/>
        <v>8754</v>
      </c>
      <c r="D32" s="34"/>
      <c r="E32" s="31">
        <v>8754</v>
      </c>
      <c r="F32" s="31">
        <f t="shared" si="23"/>
        <v>165334.40204900003</v>
      </c>
      <c r="G32" s="34"/>
      <c r="H32" s="34"/>
      <c r="I32" s="31">
        <f>J32+K32</f>
        <v>165334.40204900003</v>
      </c>
      <c r="J32" s="31">
        <v>153669.29659000001</v>
      </c>
      <c r="K32" s="31">
        <v>11665.105459</v>
      </c>
      <c r="L32" s="80"/>
      <c r="M32" s="81">
        <f>I32/E32*100</f>
        <v>1888.6726302147595</v>
      </c>
      <c r="N32" s="79">
        <f>I32</f>
        <v>165334.40204900003</v>
      </c>
      <c r="O32" s="31">
        <f t="shared" si="5"/>
        <v>1888.6726302147595</v>
      </c>
    </row>
    <row r="33" spans="1:16" s="68" customFormat="1" ht="23.25" customHeight="1">
      <c r="A33" s="65">
        <v>5</v>
      </c>
      <c r="B33" s="69" t="s">
        <v>107</v>
      </c>
      <c r="C33" s="31"/>
      <c r="D33" s="34"/>
      <c r="E33" s="31"/>
      <c r="F33" s="31">
        <f t="shared" si="23"/>
        <v>1200</v>
      </c>
      <c r="G33" s="34"/>
      <c r="H33" s="34">
        <v>1004</v>
      </c>
      <c r="I33" s="31">
        <f>J33+K33</f>
        <v>196</v>
      </c>
      <c r="J33" s="31">
        <v>196</v>
      </c>
      <c r="K33" s="31"/>
      <c r="L33" s="80"/>
      <c r="M33" s="75"/>
      <c r="N33" s="79">
        <f>I33+4500</f>
        <v>4696</v>
      </c>
      <c r="O33" s="32"/>
    </row>
    <row r="34" spans="1:16" s="68" customFormat="1" ht="23.25" customHeight="1">
      <c r="A34" s="65">
        <v>6</v>
      </c>
      <c r="B34" s="69" t="s">
        <v>96</v>
      </c>
      <c r="C34" s="32">
        <f t="shared" si="24"/>
        <v>0</v>
      </c>
      <c r="D34" s="34"/>
      <c r="E34" s="31"/>
      <c r="F34" s="31">
        <f t="shared" si="23"/>
        <v>1284.068</v>
      </c>
      <c r="G34" s="34"/>
      <c r="H34" s="34">
        <f>SUM(H35:H35)</f>
        <v>0</v>
      </c>
      <c r="I34" s="31">
        <f t="shared" si="19"/>
        <v>1284.068</v>
      </c>
      <c r="J34" s="31">
        <v>1127.028</v>
      </c>
      <c r="K34" s="31">
        <v>157.04</v>
      </c>
      <c r="L34" s="80"/>
      <c r="M34" s="75"/>
      <c r="N34" s="79">
        <f>I34+12</f>
        <v>1296.068</v>
      </c>
      <c r="O34" s="32"/>
      <c r="P34" s="129"/>
    </row>
    <row r="35" spans="1:16" s="68" customFormat="1" ht="23.25" customHeight="1">
      <c r="A35" s="65">
        <v>7</v>
      </c>
      <c r="B35" s="69" t="s">
        <v>24</v>
      </c>
      <c r="C35" s="31">
        <f>D35+E35</f>
        <v>1724.57</v>
      </c>
      <c r="D35" s="31"/>
      <c r="E35" s="31">
        <v>1724.57</v>
      </c>
      <c r="F35" s="31">
        <f t="shared" ref="F35" si="25">G35+H35+I35</f>
        <v>37.832000000000001</v>
      </c>
      <c r="G35" s="31"/>
      <c r="H35" s="31"/>
      <c r="I35" s="31">
        <f t="shared" si="19"/>
        <v>37.832000000000001</v>
      </c>
      <c r="J35" s="31">
        <v>37.832000000000001</v>
      </c>
      <c r="K35" s="31"/>
      <c r="L35" s="81">
        <f>F35/C35*100</f>
        <v>2.193706257211943</v>
      </c>
      <c r="M35" s="81">
        <f t="shared" si="16"/>
        <v>2.193706257211943</v>
      </c>
      <c r="N35" s="79">
        <v>50</v>
      </c>
      <c r="O35" s="31">
        <f t="shared" si="5"/>
        <v>2.8992734420754158</v>
      </c>
    </row>
    <row r="36" spans="1:16" s="68" customFormat="1" ht="19.5" customHeight="1">
      <c r="A36" s="207" t="s">
        <v>55</v>
      </c>
      <c r="B36" s="207"/>
      <c r="C36" s="29">
        <f t="shared" ref="C36:E36" si="26">C11+C13</f>
        <v>461594.57</v>
      </c>
      <c r="D36" s="29">
        <f>D11+D13</f>
        <v>11780</v>
      </c>
      <c r="E36" s="29">
        <f t="shared" si="26"/>
        <v>449814.57</v>
      </c>
      <c r="F36" s="29">
        <f>F11+F13</f>
        <v>678390.15304900007</v>
      </c>
      <c r="G36" s="29">
        <f t="shared" ref="G36:N36" si="27">G11+G13</f>
        <v>8968.2240000000002</v>
      </c>
      <c r="H36" s="29">
        <f t="shared" si="27"/>
        <v>8045.3429999999998</v>
      </c>
      <c r="I36" s="29">
        <f t="shared" si="27"/>
        <v>661376.58604900003</v>
      </c>
      <c r="J36" s="29">
        <f t="shared" si="27"/>
        <v>593035.59159000008</v>
      </c>
      <c r="K36" s="29">
        <f t="shared" si="27"/>
        <v>68340.994458999994</v>
      </c>
      <c r="L36" s="81">
        <f>F36/C36*100</f>
        <v>146.96666666789432</v>
      </c>
      <c r="M36" s="81">
        <f t="shared" si="16"/>
        <v>147.03316214256913</v>
      </c>
      <c r="N36" s="29">
        <f t="shared" si="27"/>
        <v>802973.470049</v>
      </c>
      <c r="O36" s="31">
        <f t="shared" si="5"/>
        <v>173.95643758309376</v>
      </c>
    </row>
    <row r="37" spans="1:16">
      <c r="B37" s="82"/>
      <c r="G37" s="83"/>
    </row>
    <row r="38" spans="1:16">
      <c r="G38" s="61"/>
      <c r="H38" s="61"/>
      <c r="I38" s="216"/>
      <c r="J38" s="216"/>
      <c r="K38" s="216"/>
      <c r="L38" s="216"/>
      <c r="M38" s="216"/>
    </row>
    <row r="39" spans="1:16">
      <c r="B39" s="88"/>
      <c r="H39" s="61"/>
      <c r="I39" s="217"/>
      <c r="J39" s="217"/>
      <c r="K39" s="217"/>
      <c r="L39" s="217"/>
      <c r="M39" s="217"/>
    </row>
    <row r="40" spans="1:16">
      <c r="K40" s="84"/>
    </row>
    <row r="46" spans="1:16">
      <c r="B46" s="88"/>
      <c r="I46" s="194"/>
      <c r="J46" s="194"/>
      <c r="K46" s="194"/>
      <c r="L46" s="194"/>
      <c r="M46" s="194"/>
    </row>
  </sheetData>
  <mergeCells count="25">
    <mergeCell ref="N6:N8"/>
    <mergeCell ref="O6:O8"/>
    <mergeCell ref="A4:M4"/>
    <mergeCell ref="I38:M38"/>
    <mergeCell ref="I39:M39"/>
    <mergeCell ref="E7:E8"/>
    <mergeCell ref="G7:G8"/>
    <mergeCell ref="H7:H8"/>
    <mergeCell ref="I7:I8"/>
    <mergeCell ref="I46:M46"/>
    <mergeCell ref="A2:M2"/>
    <mergeCell ref="A5:C5"/>
    <mergeCell ref="J5:L5"/>
    <mergeCell ref="A6:A8"/>
    <mergeCell ref="B6:B8"/>
    <mergeCell ref="C6:C8"/>
    <mergeCell ref="D6:E6"/>
    <mergeCell ref="F6:F8"/>
    <mergeCell ref="G6:K6"/>
    <mergeCell ref="A3:M3"/>
    <mergeCell ref="A36:B36"/>
    <mergeCell ref="L6:L8"/>
    <mergeCell ref="M6:M8"/>
    <mergeCell ref="J7:K7"/>
    <mergeCell ref="D7:D8"/>
  </mergeCells>
  <printOptions horizontalCentered="1"/>
  <pageMargins left="0" right="0" top="0.23622047244094491" bottom="0.23622047244094491" header="0.15748031496062992" footer="0.15748031496062992"/>
  <pageSetup paperSize="8" scale="85" orientation="landscape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workbookViewId="0">
      <selection activeCell="B6" sqref="B6:B7"/>
    </sheetView>
  </sheetViews>
  <sheetFormatPr defaultColWidth="9.109375" defaultRowHeight="15.75"/>
  <cols>
    <col min="1" max="1" width="6.44140625" style="13" customWidth="1"/>
    <col min="2" max="2" width="46.6640625" style="13" customWidth="1"/>
    <col min="3" max="3" width="15.44140625" style="28" customWidth="1"/>
    <col min="4" max="4" width="15.44140625" style="19" customWidth="1"/>
    <col min="5" max="5" width="10.109375" style="19" customWidth="1"/>
    <col min="6" max="6" width="13.44140625" style="13" hidden="1" customWidth="1"/>
    <col min="7" max="7" width="13.88671875" style="13" hidden="1" customWidth="1"/>
    <col min="8" max="8" width="10.21875" style="13" customWidth="1"/>
    <col min="9" max="9" width="11.109375" style="13" customWidth="1"/>
    <col min="10" max="10" width="9.109375" style="13"/>
    <col min="11" max="11" width="16.33203125" style="13" hidden="1" customWidth="1"/>
    <col min="12" max="12" width="13.44140625" style="13" hidden="1" customWidth="1"/>
    <col min="13" max="13" width="0" style="13" hidden="1" customWidth="1"/>
    <col min="14" max="16384" width="9.109375" style="13"/>
  </cols>
  <sheetData>
    <row r="1" spans="1:13" s="11" customFormat="1" ht="16.5">
      <c r="A1" s="6"/>
      <c r="B1" s="6"/>
      <c r="C1" s="7"/>
      <c r="D1" s="8"/>
      <c r="E1" s="9"/>
      <c r="F1" s="10"/>
      <c r="G1" s="10"/>
      <c r="I1" s="9" t="s">
        <v>57</v>
      </c>
    </row>
    <row r="2" spans="1:13" ht="18.75">
      <c r="A2" s="222" t="s">
        <v>98</v>
      </c>
      <c r="B2" s="222"/>
      <c r="C2" s="222"/>
      <c r="D2" s="222"/>
      <c r="E2" s="222"/>
      <c r="F2" s="222"/>
      <c r="G2" s="222"/>
      <c r="H2" s="222"/>
      <c r="I2" s="222"/>
    </row>
    <row r="3" spans="1:13">
      <c r="A3" s="223" t="str">
        <f>'BIEU THU'!A3:M3</f>
        <v>(Kèm theo Báo cáo số         /BC-UBND ngày       /9/2021 của Ủy ban nhân dân Huyện)</v>
      </c>
      <c r="B3" s="223"/>
      <c r="C3" s="223"/>
      <c r="D3" s="223"/>
      <c r="E3" s="223"/>
      <c r="F3" s="223"/>
      <c r="G3" s="223"/>
      <c r="H3" s="223"/>
      <c r="I3" s="223"/>
    </row>
    <row r="4" spans="1:13">
      <c r="A4" s="215"/>
      <c r="B4" s="215"/>
      <c r="C4" s="215"/>
      <c r="D4" s="215"/>
      <c r="E4" s="215"/>
      <c r="F4" s="14"/>
      <c r="G4" s="14"/>
      <c r="H4" s="14"/>
      <c r="I4" s="14"/>
      <c r="J4" s="14"/>
      <c r="K4" s="14"/>
      <c r="L4" s="14"/>
      <c r="M4" s="14"/>
    </row>
    <row r="5" spans="1:13">
      <c r="A5" s="15"/>
      <c r="B5" s="15"/>
      <c r="C5" s="16"/>
      <c r="D5" s="224" t="s">
        <v>0</v>
      </c>
      <c r="E5" s="224"/>
      <c r="F5" s="17"/>
      <c r="G5" s="17"/>
    </row>
    <row r="6" spans="1:13" ht="48.75" customHeight="1">
      <c r="A6" s="225" t="s">
        <v>32</v>
      </c>
      <c r="B6" s="226" t="s">
        <v>58</v>
      </c>
      <c r="C6" s="227" t="s">
        <v>59</v>
      </c>
      <c r="D6" s="229" t="s">
        <v>132</v>
      </c>
      <c r="E6" s="229"/>
      <c r="F6" s="230" t="s">
        <v>60</v>
      </c>
      <c r="G6" s="231"/>
      <c r="H6" s="232" t="s">
        <v>138</v>
      </c>
      <c r="I6" s="232" t="s">
        <v>62</v>
      </c>
    </row>
    <row r="7" spans="1:13" ht="27.75" customHeight="1">
      <c r="A7" s="225"/>
      <c r="B7" s="226"/>
      <c r="C7" s="228"/>
      <c r="D7" s="30" t="s">
        <v>61</v>
      </c>
      <c r="E7" s="30" t="s">
        <v>62</v>
      </c>
      <c r="F7" s="18" t="s">
        <v>61</v>
      </c>
      <c r="G7" s="18" t="s">
        <v>63</v>
      </c>
      <c r="H7" s="232"/>
      <c r="I7" s="232"/>
    </row>
    <row r="8" spans="1:13" s="20" customFormat="1" ht="18.75" customHeight="1">
      <c r="A8" s="35" t="s">
        <v>3</v>
      </c>
      <c r="B8" s="36" t="s">
        <v>64</v>
      </c>
      <c r="C8" s="22">
        <f>C9+C16+C28+C29</f>
        <v>377351.72</v>
      </c>
      <c r="D8" s="37">
        <f>D9+D16+D28+D29+D30</f>
        <v>268095.65410799999</v>
      </c>
      <c r="E8" s="38">
        <f>D8/C8*100</f>
        <v>71.046623057130901</v>
      </c>
      <c r="F8" s="37">
        <f t="shared" ref="F8:H8" si="0">F9+F16+F28+F29+F30</f>
        <v>470950</v>
      </c>
      <c r="G8" s="37">
        <f t="shared" si="0"/>
        <v>3001.8043489882439</v>
      </c>
      <c r="H8" s="37">
        <f t="shared" si="0"/>
        <v>411841.24087799998</v>
      </c>
      <c r="I8" s="130">
        <f>H8/C8*100</f>
        <v>109.13988702052293</v>
      </c>
      <c r="L8" s="20" t="s">
        <v>101</v>
      </c>
    </row>
    <row r="9" spans="1:13" s="21" customFormat="1" ht="18.75" customHeight="1">
      <c r="A9" s="40">
        <v>1</v>
      </c>
      <c r="B9" s="41" t="s">
        <v>65</v>
      </c>
      <c r="C9" s="22">
        <f>SUM(C10:C15)</f>
        <v>36557</v>
      </c>
      <c r="D9" s="22">
        <f>SUM(D10:D15)</f>
        <v>46306.826000000001</v>
      </c>
      <c r="E9" s="38">
        <f>D9/C9*100</f>
        <v>126.67020269715788</v>
      </c>
      <c r="F9" s="22">
        <f t="shared" ref="F9:H9" si="1">SUM(F10:F15)</f>
        <v>137500</v>
      </c>
      <c r="G9" s="22">
        <f t="shared" si="1"/>
        <v>1553.8884078390104</v>
      </c>
      <c r="H9" s="22">
        <f t="shared" si="1"/>
        <v>61861.555999999997</v>
      </c>
      <c r="I9" s="130">
        <f t="shared" ref="I9:I32" si="2">H9/C9*100</f>
        <v>169.21945455042808</v>
      </c>
      <c r="K9" s="87" t="s">
        <v>102</v>
      </c>
      <c r="L9" s="12">
        <v>2800</v>
      </c>
    </row>
    <row r="10" spans="1:13" s="87" customFormat="1" ht="18.75" customHeight="1">
      <c r="A10" s="108" t="s">
        <v>34</v>
      </c>
      <c r="B10" s="109" t="s">
        <v>129</v>
      </c>
      <c r="C10" s="43"/>
      <c r="D10" s="43">
        <v>463.09100000000001</v>
      </c>
      <c r="E10" s="44"/>
      <c r="F10" s="45"/>
      <c r="G10" s="46"/>
      <c r="H10" s="43">
        <f>D10</f>
        <v>463.09100000000001</v>
      </c>
      <c r="I10" s="130"/>
      <c r="L10" s="12"/>
    </row>
    <row r="11" spans="1:13" s="21" customFormat="1" ht="18.75" customHeight="1">
      <c r="A11" s="108" t="s">
        <v>34</v>
      </c>
      <c r="B11" s="42" t="s">
        <v>66</v>
      </c>
      <c r="C11" s="43">
        <f>4969+2848</f>
        <v>7817</v>
      </c>
      <c r="D11" s="44">
        <v>5349.2650000000003</v>
      </c>
      <c r="E11" s="44">
        <f>D11/C11*100</f>
        <v>68.431175642829729</v>
      </c>
      <c r="F11" s="45">
        <v>65000</v>
      </c>
      <c r="G11" s="46">
        <f>F11/C11*100</f>
        <v>831.52104387872589</v>
      </c>
      <c r="H11" s="46">
        <f>C11</f>
        <v>7817</v>
      </c>
      <c r="I11" s="131">
        <f t="shared" si="2"/>
        <v>100</v>
      </c>
      <c r="K11" s="87" t="s">
        <v>103</v>
      </c>
      <c r="L11" s="12">
        <v>4047</v>
      </c>
    </row>
    <row r="12" spans="1:13" s="21" customFormat="1" ht="18.75" customHeight="1">
      <c r="A12" s="108" t="s">
        <v>34</v>
      </c>
      <c r="B12" s="42" t="s">
        <v>67</v>
      </c>
      <c r="C12" s="43">
        <f>14035+2800</f>
        <v>16835</v>
      </c>
      <c r="D12" s="47">
        <v>31976.465</v>
      </c>
      <c r="E12" s="44">
        <f t="shared" ref="E12:E28" si="3">D12/C12*100</f>
        <v>189.94039204039203</v>
      </c>
      <c r="F12" s="45">
        <v>28000</v>
      </c>
      <c r="G12" s="46">
        <f t="shared" ref="G12:G27" si="4">F12/C12*100</f>
        <v>166.32016632016632</v>
      </c>
      <c r="H12" s="46">
        <f>D12+10000</f>
        <v>41976.464999999997</v>
      </c>
      <c r="I12" s="131">
        <f t="shared" si="2"/>
        <v>249.3404514404514</v>
      </c>
      <c r="K12" s="12" t="s">
        <v>104</v>
      </c>
      <c r="L12" s="12">
        <v>2848</v>
      </c>
    </row>
    <row r="13" spans="1:13" s="21" customFormat="1" ht="18.75" customHeight="1">
      <c r="A13" s="108" t="s">
        <v>34</v>
      </c>
      <c r="B13" s="42" t="s">
        <v>68</v>
      </c>
      <c r="C13" s="43">
        <f>7253+4047</f>
        <v>11300</v>
      </c>
      <c r="D13" s="47">
        <v>6387.8649999999998</v>
      </c>
      <c r="E13" s="44">
        <f t="shared" si="3"/>
        <v>56.529778761061941</v>
      </c>
      <c r="F13" s="45">
        <v>44000</v>
      </c>
      <c r="G13" s="46">
        <f t="shared" si="4"/>
        <v>389.3805309734513</v>
      </c>
      <c r="H13" s="124">
        <f>C13</f>
        <v>11300</v>
      </c>
      <c r="I13" s="131">
        <f t="shared" si="2"/>
        <v>100</v>
      </c>
      <c r="K13" s="87" t="s">
        <v>105</v>
      </c>
      <c r="L13" s="12">
        <v>305</v>
      </c>
    </row>
    <row r="14" spans="1:13" s="21" customFormat="1" ht="18.75" customHeight="1">
      <c r="A14" s="108" t="s">
        <v>34</v>
      </c>
      <c r="B14" s="42" t="s">
        <v>106</v>
      </c>
      <c r="C14" s="43">
        <v>305</v>
      </c>
      <c r="D14" s="47">
        <v>2130.14</v>
      </c>
      <c r="E14" s="44">
        <f t="shared" si="3"/>
        <v>698.40655737704913</v>
      </c>
      <c r="F14" s="45"/>
      <c r="G14" s="46"/>
      <c r="H14" s="124">
        <f>C14</f>
        <v>305</v>
      </c>
      <c r="I14" s="131">
        <f t="shared" si="2"/>
        <v>100</v>
      </c>
      <c r="L14" s="86">
        <f>SUM(L9:L13)</f>
        <v>10000</v>
      </c>
    </row>
    <row r="15" spans="1:13" s="21" customFormat="1" ht="18.75" customHeight="1">
      <c r="A15" s="108" t="s">
        <v>34</v>
      </c>
      <c r="B15" s="42" t="s">
        <v>69</v>
      </c>
      <c r="C15" s="43">
        <f>10300-10000</f>
        <v>300</v>
      </c>
      <c r="D15" s="47">
        <v>0</v>
      </c>
      <c r="E15" s="44">
        <f t="shared" si="3"/>
        <v>0</v>
      </c>
      <c r="F15" s="45">
        <v>500</v>
      </c>
      <c r="G15" s="46">
        <f t="shared" si="4"/>
        <v>166.66666666666669</v>
      </c>
      <c r="H15" s="124">
        <v>0</v>
      </c>
      <c r="I15" s="131">
        <f t="shared" si="2"/>
        <v>0</v>
      </c>
    </row>
    <row r="16" spans="1:13" s="21" customFormat="1" ht="18.75" customHeight="1">
      <c r="A16" s="40">
        <v>2</v>
      </c>
      <c r="B16" s="41" t="s">
        <v>70</v>
      </c>
      <c r="C16" s="22">
        <f>SUM(C17:C27)</f>
        <v>334883.71999999997</v>
      </c>
      <c r="D16" s="37">
        <f>SUM(D17:D27)</f>
        <v>205860.39299999998</v>
      </c>
      <c r="E16" s="38">
        <f t="shared" si="3"/>
        <v>61.472200858256109</v>
      </c>
      <c r="F16" s="37">
        <f t="shared" ref="F16:G16" si="5">SUM(F17:F27)</f>
        <v>333450</v>
      </c>
      <c r="G16" s="37">
        <f t="shared" si="5"/>
        <v>1447.9159411492337</v>
      </c>
      <c r="H16" s="37">
        <f>SUM(H17:H27)</f>
        <v>334475.684878</v>
      </c>
      <c r="I16" s="130">
        <f t="shared" si="2"/>
        <v>99.878156178508775</v>
      </c>
    </row>
    <row r="17" spans="1:10" ht="18.75" customHeight="1">
      <c r="A17" s="48" t="s">
        <v>29</v>
      </c>
      <c r="B17" s="49" t="s">
        <v>71</v>
      </c>
      <c r="C17" s="43">
        <f>3157.862+2795.819</f>
        <v>5953.6810000000005</v>
      </c>
      <c r="D17" s="47">
        <f>7395.081+2037.894</f>
        <v>9432.9750000000004</v>
      </c>
      <c r="E17" s="44">
        <f t="shared" si="3"/>
        <v>158.43937557285989</v>
      </c>
      <c r="F17" s="50">
        <v>7000</v>
      </c>
      <c r="G17" s="46">
        <f t="shared" si="4"/>
        <v>117.57432082773664</v>
      </c>
      <c r="H17" s="124">
        <v>9000</v>
      </c>
      <c r="I17" s="131">
        <f t="shared" si="2"/>
        <v>151.16698392137567</v>
      </c>
    </row>
    <row r="18" spans="1:10" ht="18.75" customHeight="1">
      <c r="A18" s="48" t="s">
        <v>30</v>
      </c>
      <c r="B18" s="42" t="s">
        <v>72</v>
      </c>
      <c r="C18" s="51">
        <f>221427.833-2795.819-292.254</f>
        <v>218339.76000000004</v>
      </c>
      <c r="D18" s="47">
        <v>130875.254</v>
      </c>
      <c r="E18" s="44">
        <f t="shared" si="3"/>
        <v>59.941100054337326</v>
      </c>
      <c r="F18" s="50">
        <v>205000</v>
      </c>
      <c r="G18" s="46">
        <f t="shared" si="4"/>
        <v>93.890366097315464</v>
      </c>
      <c r="H18" s="124">
        <f t="shared" ref="H18:H26" si="6">C18</f>
        <v>218339.76000000004</v>
      </c>
      <c r="I18" s="131">
        <f t="shared" si="2"/>
        <v>100</v>
      </c>
    </row>
    <row r="19" spans="1:10" ht="18.75" customHeight="1">
      <c r="A19" s="48" t="s">
        <v>87</v>
      </c>
      <c r="B19" s="42" t="s">
        <v>73</v>
      </c>
      <c r="C19" s="43">
        <v>1517.6859999999999</v>
      </c>
      <c r="D19" s="47">
        <v>2729.1880000000001</v>
      </c>
      <c r="E19" s="44">
        <f t="shared" si="3"/>
        <v>179.82560292445211</v>
      </c>
      <c r="F19" s="50">
        <v>1500</v>
      </c>
      <c r="G19" s="46">
        <f t="shared" si="4"/>
        <v>98.83467331187083</v>
      </c>
      <c r="H19" s="124">
        <f t="shared" si="6"/>
        <v>1517.6859999999999</v>
      </c>
      <c r="I19" s="131">
        <f t="shared" si="2"/>
        <v>100</v>
      </c>
    </row>
    <row r="20" spans="1:10" ht="18.75" customHeight="1">
      <c r="A20" s="48" t="s">
        <v>88</v>
      </c>
      <c r="B20" s="42" t="s">
        <v>74</v>
      </c>
      <c r="C20" s="43">
        <v>867.03399999999999</v>
      </c>
      <c r="D20" s="47">
        <v>495.827</v>
      </c>
      <c r="E20" s="44">
        <f t="shared" si="3"/>
        <v>57.186569384822285</v>
      </c>
      <c r="F20" s="50">
        <v>1000</v>
      </c>
      <c r="G20" s="46">
        <f t="shared" si="4"/>
        <v>115.33573077872379</v>
      </c>
      <c r="H20" s="124">
        <f t="shared" si="6"/>
        <v>867.03399999999999</v>
      </c>
      <c r="I20" s="131">
        <f t="shared" si="2"/>
        <v>100</v>
      </c>
    </row>
    <row r="21" spans="1:10" ht="18.75" customHeight="1">
      <c r="A21" s="48" t="s">
        <v>89</v>
      </c>
      <c r="B21" s="42" t="s">
        <v>75</v>
      </c>
      <c r="C21" s="43">
        <v>868.52</v>
      </c>
      <c r="D21" s="47">
        <v>258.30099999999999</v>
      </c>
      <c r="E21" s="44">
        <f t="shared" si="3"/>
        <v>29.740362916225305</v>
      </c>
      <c r="F21" s="50">
        <v>750</v>
      </c>
      <c r="G21" s="46">
        <f t="shared" si="4"/>
        <v>86.353797264311709</v>
      </c>
      <c r="H21" s="124">
        <f t="shared" si="6"/>
        <v>868.52</v>
      </c>
      <c r="I21" s="131">
        <f t="shared" si="2"/>
        <v>100</v>
      </c>
    </row>
    <row r="22" spans="1:10" ht="18.75" customHeight="1">
      <c r="A22" s="48" t="s">
        <v>90</v>
      </c>
      <c r="B22" s="42" t="s">
        <v>76</v>
      </c>
      <c r="C22" s="51">
        <v>3257</v>
      </c>
      <c r="D22" s="47">
        <v>1220.3510000000001</v>
      </c>
      <c r="E22" s="44">
        <f t="shared" si="3"/>
        <v>37.468560024562485</v>
      </c>
      <c r="F22" s="50">
        <v>3200</v>
      </c>
      <c r="G22" s="46">
        <f t="shared" si="4"/>
        <v>98.249923242247476</v>
      </c>
      <c r="H22" s="124">
        <f t="shared" si="6"/>
        <v>3257</v>
      </c>
      <c r="I22" s="131">
        <f t="shared" si="2"/>
        <v>100</v>
      </c>
    </row>
    <row r="23" spans="1:10" ht="18.75" customHeight="1">
      <c r="A23" s="48" t="s">
        <v>91</v>
      </c>
      <c r="B23" s="42" t="s">
        <v>77</v>
      </c>
      <c r="C23" s="43">
        <f>24700+1680.908+16100+18000</f>
        <v>60480.907999999996</v>
      </c>
      <c r="D23" s="47">
        <v>41775.167000000001</v>
      </c>
      <c r="E23" s="44">
        <f t="shared" si="3"/>
        <v>69.071659770716408</v>
      </c>
      <c r="F23" s="50">
        <v>67000</v>
      </c>
      <c r="G23" s="46">
        <f t="shared" si="4"/>
        <v>110.77876013369377</v>
      </c>
      <c r="H23" s="124">
        <f t="shared" si="6"/>
        <v>60480.907999999996</v>
      </c>
      <c r="I23" s="131">
        <f t="shared" si="2"/>
        <v>100</v>
      </c>
    </row>
    <row r="24" spans="1:10" ht="18.75" customHeight="1">
      <c r="A24" s="48" t="s">
        <v>92</v>
      </c>
      <c r="B24" s="42" t="s">
        <v>78</v>
      </c>
      <c r="C24" s="43">
        <f>25628.14+292.254</f>
        <v>25920.394</v>
      </c>
      <c r="D24" s="47">
        <v>18423.236000000001</v>
      </c>
      <c r="E24" s="44">
        <f t="shared" si="3"/>
        <v>71.076218980313342</v>
      </c>
      <c r="F24" s="50">
        <v>29000</v>
      </c>
      <c r="G24" s="46">
        <f t="shared" si="4"/>
        <v>111.88101538888644</v>
      </c>
      <c r="H24" s="124">
        <f t="shared" si="6"/>
        <v>25920.394</v>
      </c>
      <c r="I24" s="131">
        <f t="shared" si="2"/>
        <v>100</v>
      </c>
    </row>
    <row r="25" spans="1:10" ht="18.75" customHeight="1">
      <c r="A25" s="48" t="s">
        <v>93</v>
      </c>
      <c r="B25" s="42" t="s">
        <v>79</v>
      </c>
      <c r="C25" s="43">
        <v>2477.8000000000002</v>
      </c>
      <c r="D25" s="47">
        <v>504.49400000000003</v>
      </c>
      <c r="E25" s="44">
        <f t="shared" si="3"/>
        <v>20.360561788683508</v>
      </c>
      <c r="F25" s="50">
        <v>14000</v>
      </c>
      <c r="G25" s="46">
        <f t="shared" si="4"/>
        <v>565.01735410444746</v>
      </c>
      <c r="H25" s="124">
        <f t="shared" si="6"/>
        <v>2477.8000000000002</v>
      </c>
      <c r="I25" s="131">
        <f t="shared" si="2"/>
        <v>100</v>
      </c>
    </row>
    <row r="26" spans="1:10" ht="18.75" customHeight="1">
      <c r="A26" s="48" t="s">
        <v>94</v>
      </c>
      <c r="B26" s="42" t="s">
        <v>80</v>
      </c>
      <c r="C26" s="43">
        <f>5085.937+50+15+50</f>
        <v>5200.9369999999999</v>
      </c>
      <c r="D26" s="52">
        <v>145.6</v>
      </c>
      <c r="E26" s="44">
        <f t="shared" si="3"/>
        <v>2.7994955524360323</v>
      </c>
      <c r="F26" s="50"/>
      <c r="G26" s="46">
        <f t="shared" si="4"/>
        <v>0</v>
      </c>
      <c r="H26" s="124">
        <f t="shared" si="6"/>
        <v>5200.9369999999999</v>
      </c>
      <c r="I26" s="131">
        <f t="shared" si="2"/>
        <v>100</v>
      </c>
    </row>
    <row r="27" spans="1:10" ht="18.75" customHeight="1">
      <c r="A27" s="48" t="s">
        <v>95</v>
      </c>
      <c r="B27" s="42" t="s">
        <v>81</v>
      </c>
      <c r="C27" s="43">
        <v>10000</v>
      </c>
      <c r="D27" s="47">
        <v>0</v>
      </c>
      <c r="E27" s="44">
        <f t="shared" si="3"/>
        <v>0</v>
      </c>
      <c r="F27" s="50">
        <v>5000</v>
      </c>
      <c r="G27" s="46">
        <f t="shared" si="4"/>
        <v>50</v>
      </c>
      <c r="H27" s="124">
        <v>6545.6458780000003</v>
      </c>
      <c r="I27" s="131">
        <f t="shared" si="2"/>
        <v>65.456458780000006</v>
      </c>
    </row>
    <row r="28" spans="1:10" s="21" customFormat="1" ht="18.75" customHeight="1">
      <c r="A28" s="40">
        <v>3</v>
      </c>
      <c r="B28" s="41" t="s">
        <v>82</v>
      </c>
      <c r="C28" s="22">
        <f>5811+100</f>
        <v>5911</v>
      </c>
      <c r="D28" s="47">
        <v>0</v>
      </c>
      <c r="E28" s="44">
        <f t="shared" si="3"/>
        <v>0</v>
      </c>
      <c r="F28" s="24"/>
      <c r="G28" s="53"/>
      <c r="H28" s="53"/>
      <c r="I28" s="130"/>
    </row>
    <row r="29" spans="1:10" s="21" customFormat="1" ht="18.75" customHeight="1">
      <c r="A29" s="40">
        <v>4</v>
      </c>
      <c r="B29" s="41" t="s">
        <v>83</v>
      </c>
      <c r="C29" s="22"/>
      <c r="D29" s="47">
        <v>1004</v>
      </c>
      <c r="E29" s="44"/>
      <c r="F29" s="24"/>
      <c r="G29" s="53"/>
      <c r="H29" s="39">
        <f>D29+4500</f>
        <v>5504</v>
      </c>
      <c r="I29" s="130"/>
    </row>
    <row r="30" spans="1:10" s="21" customFormat="1" ht="18.75" customHeight="1">
      <c r="A30" s="40">
        <v>5</v>
      </c>
      <c r="B30" s="41" t="s">
        <v>84</v>
      </c>
      <c r="C30" s="22">
        <v>0</v>
      </c>
      <c r="D30" s="37">
        <v>14924.435108</v>
      </c>
      <c r="E30" s="44"/>
      <c r="F30" s="24"/>
      <c r="G30" s="53"/>
      <c r="H30" s="39">
        <v>10000</v>
      </c>
      <c r="I30" s="130"/>
      <c r="J30" s="55"/>
    </row>
    <row r="31" spans="1:10" s="21" customFormat="1" ht="18.75" customHeight="1">
      <c r="A31" s="40" t="s">
        <v>4</v>
      </c>
      <c r="B31" s="54" t="s">
        <v>85</v>
      </c>
      <c r="C31" s="22">
        <v>70738.28</v>
      </c>
      <c r="D31" s="37">
        <v>56507.228000000003</v>
      </c>
      <c r="E31" s="110">
        <f>D31/C31*100</f>
        <v>79.882106265518487</v>
      </c>
      <c r="F31" s="24">
        <v>71000</v>
      </c>
      <c r="G31" s="39">
        <f>F31/C31*100</f>
        <v>100.369983550632</v>
      </c>
      <c r="H31" s="39">
        <f>C31+30000</f>
        <v>100738.28</v>
      </c>
      <c r="I31" s="130">
        <f t="shared" si="2"/>
        <v>142.40985220449238</v>
      </c>
    </row>
    <row r="32" spans="1:10" s="21" customFormat="1" ht="18.75" customHeight="1">
      <c r="A32" s="220" t="s">
        <v>86</v>
      </c>
      <c r="B32" s="221"/>
      <c r="C32" s="22">
        <f>C31+C8</f>
        <v>448090</v>
      </c>
      <c r="D32" s="23">
        <f>D31+D8</f>
        <v>324602.88210799999</v>
      </c>
      <c r="E32" s="110">
        <f>D32/C32*100</f>
        <v>72.441447501171638</v>
      </c>
      <c r="F32" s="23">
        <f t="shared" ref="F32:H32" si="7">F31+F8</f>
        <v>541950</v>
      </c>
      <c r="G32" s="23">
        <f t="shared" si="7"/>
        <v>3102.1743325388757</v>
      </c>
      <c r="H32" s="23">
        <f t="shared" si="7"/>
        <v>512579.52087799995</v>
      </c>
      <c r="I32" s="130">
        <f t="shared" si="2"/>
        <v>114.39209107054384</v>
      </c>
    </row>
    <row r="33" spans="1:8">
      <c r="A33" s="25"/>
      <c r="B33" s="25"/>
      <c r="C33" s="26"/>
      <c r="G33" s="27"/>
    </row>
    <row r="34" spans="1:8" s="56" customFormat="1">
      <c r="C34" s="216"/>
      <c r="D34" s="216"/>
      <c r="E34" s="216"/>
      <c r="F34" s="216"/>
      <c r="G34" s="216"/>
      <c r="H34" s="61"/>
    </row>
    <row r="35" spans="1:8" s="56" customFormat="1">
      <c r="B35" s="85"/>
      <c r="C35" s="217"/>
      <c r="D35" s="217"/>
      <c r="E35" s="217"/>
      <c r="F35" s="217"/>
      <c r="G35" s="217"/>
      <c r="H35" s="61"/>
    </row>
    <row r="36" spans="1:8" s="56" customFormat="1">
      <c r="C36" s="57"/>
      <c r="E36" s="84"/>
      <c r="F36" s="57"/>
      <c r="G36" s="57"/>
    </row>
    <row r="37" spans="1:8" s="56" customFormat="1">
      <c r="C37" s="57"/>
      <c r="E37" s="58"/>
      <c r="F37" s="57"/>
      <c r="G37" s="57"/>
    </row>
    <row r="38" spans="1:8" s="56" customFormat="1">
      <c r="C38" s="57"/>
      <c r="E38" s="58"/>
      <c r="F38" s="57"/>
      <c r="G38" s="57"/>
    </row>
    <row r="39" spans="1:8" s="56" customFormat="1">
      <c r="C39" s="57"/>
      <c r="E39" s="58"/>
      <c r="F39" s="57"/>
      <c r="G39" s="57"/>
    </row>
    <row r="40" spans="1:8" s="56" customFormat="1">
      <c r="C40" s="57"/>
      <c r="E40" s="58"/>
      <c r="F40" s="57"/>
      <c r="G40" s="57"/>
    </row>
    <row r="41" spans="1:8" s="56" customFormat="1">
      <c r="C41" s="57"/>
      <c r="E41" s="58"/>
      <c r="F41" s="57"/>
      <c r="G41" s="57"/>
    </row>
    <row r="42" spans="1:8" s="56" customFormat="1">
      <c r="B42" s="85"/>
      <c r="C42" s="194"/>
      <c r="D42" s="194"/>
      <c r="E42" s="194"/>
      <c r="F42" s="194"/>
      <c r="G42" s="194"/>
    </row>
  </sheetData>
  <mergeCells count="15">
    <mergeCell ref="H6:H7"/>
    <mergeCell ref="I6:I7"/>
    <mergeCell ref="C34:G34"/>
    <mergeCell ref="C35:G35"/>
    <mergeCell ref="C42:G42"/>
    <mergeCell ref="A32:B32"/>
    <mergeCell ref="D5:E5"/>
    <mergeCell ref="A6:A7"/>
    <mergeCell ref="B6:B7"/>
    <mergeCell ref="C6:C7"/>
    <mergeCell ref="D6:E6"/>
    <mergeCell ref="F6:G6"/>
    <mergeCell ref="A4:E4"/>
    <mergeCell ref="A2:I2"/>
    <mergeCell ref="A3:I3"/>
  </mergeCells>
  <printOptions horizontalCentered="1"/>
  <pageMargins left="0.43307086614173229" right="0" top="0.74803149606299213" bottom="0.74803149606299213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11" sqref="C11"/>
    </sheetView>
  </sheetViews>
  <sheetFormatPr defaultRowHeight="15.75"/>
  <cols>
    <col min="1" max="1" width="7.33203125" style="91" customWidth="1"/>
    <col min="2" max="2" width="59.44140625" style="91" customWidth="1"/>
    <col min="3" max="3" width="14.88671875" style="91" customWidth="1"/>
    <col min="4" max="4" width="8.88671875" style="91" customWidth="1"/>
    <col min="5" max="252" width="9.109375" style="91"/>
    <col min="253" max="253" width="9.88671875" style="91" customWidth="1"/>
    <col min="254" max="254" width="9.44140625" style="91" bestFit="1" customWidth="1"/>
    <col min="255" max="255" width="59.44140625" style="91" customWidth="1"/>
    <col min="256" max="256" width="25.6640625" style="91" customWidth="1"/>
    <col min="257" max="257" width="20.5546875" style="91" customWidth="1"/>
    <col min="258" max="258" width="18.6640625" style="91" customWidth="1"/>
    <col min="259" max="259" width="14.5546875" style="91" bestFit="1" customWidth="1"/>
    <col min="260" max="260" width="17.33203125" style="91" customWidth="1"/>
    <col min="261" max="508" width="9.109375" style="91"/>
    <col min="509" max="509" width="9.88671875" style="91" customWidth="1"/>
    <col min="510" max="510" width="9.44140625" style="91" bestFit="1" customWidth="1"/>
    <col min="511" max="511" width="59.44140625" style="91" customWidth="1"/>
    <col min="512" max="512" width="25.6640625" style="91" customWidth="1"/>
    <col min="513" max="513" width="20.5546875" style="91" customWidth="1"/>
    <col min="514" max="514" width="18.6640625" style="91" customWidth="1"/>
    <col min="515" max="515" width="14.5546875" style="91" bestFit="1" customWidth="1"/>
    <col min="516" max="516" width="17.33203125" style="91" customWidth="1"/>
    <col min="517" max="764" width="9.109375" style="91"/>
    <col min="765" max="765" width="9.88671875" style="91" customWidth="1"/>
    <col min="766" max="766" width="9.44140625" style="91" bestFit="1" customWidth="1"/>
    <col min="767" max="767" width="59.44140625" style="91" customWidth="1"/>
    <col min="768" max="768" width="25.6640625" style="91" customWidth="1"/>
    <col min="769" max="769" width="20.5546875" style="91" customWidth="1"/>
    <col min="770" max="770" width="18.6640625" style="91" customWidth="1"/>
    <col min="771" max="771" width="14.5546875" style="91" bestFit="1" customWidth="1"/>
    <col min="772" max="772" width="17.33203125" style="91" customWidth="1"/>
    <col min="773" max="1020" width="9.109375" style="91"/>
    <col min="1021" max="1021" width="9.88671875" style="91" customWidth="1"/>
    <col min="1022" max="1022" width="9.44140625" style="91" bestFit="1" customWidth="1"/>
    <col min="1023" max="1023" width="59.44140625" style="91" customWidth="1"/>
    <col min="1024" max="1024" width="25.6640625" style="91" customWidth="1"/>
    <col min="1025" max="1025" width="20.5546875" style="91" customWidth="1"/>
    <col min="1026" max="1026" width="18.6640625" style="91" customWidth="1"/>
    <col min="1027" max="1027" width="14.5546875" style="91" bestFit="1" customWidth="1"/>
    <col min="1028" max="1028" width="17.33203125" style="91" customWidth="1"/>
    <col min="1029" max="1276" width="9.109375" style="91"/>
    <col min="1277" max="1277" width="9.88671875" style="91" customWidth="1"/>
    <col min="1278" max="1278" width="9.44140625" style="91" bestFit="1" customWidth="1"/>
    <col min="1279" max="1279" width="59.44140625" style="91" customWidth="1"/>
    <col min="1280" max="1280" width="25.6640625" style="91" customWidth="1"/>
    <col min="1281" max="1281" width="20.5546875" style="91" customWidth="1"/>
    <col min="1282" max="1282" width="18.6640625" style="91" customWidth="1"/>
    <col min="1283" max="1283" width="14.5546875" style="91" bestFit="1" customWidth="1"/>
    <col min="1284" max="1284" width="17.33203125" style="91" customWidth="1"/>
    <col min="1285" max="1532" width="9.109375" style="91"/>
    <col min="1533" max="1533" width="9.88671875" style="91" customWidth="1"/>
    <col min="1534" max="1534" width="9.44140625" style="91" bestFit="1" customWidth="1"/>
    <col min="1535" max="1535" width="59.44140625" style="91" customWidth="1"/>
    <col min="1536" max="1536" width="25.6640625" style="91" customWidth="1"/>
    <col min="1537" max="1537" width="20.5546875" style="91" customWidth="1"/>
    <col min="1538" max="1538" width="18.6640625" style="91" customWidth="1"/>
    <col min="1539" max="1539" width="14.5546875" style="91" bestFit="1" customWidth="1"/>
    <col min="1540" max="1540" width="17.33203125" style="91" customWidth="1"/>
    <col min="1541" max="1788" width="9.109375" style="91"/>
    <col min="1789" max="1789" width="9.88671875" style="91" customWidth="1"/>
    <col min="1790" max="1790" width="9.44140625" style="91" bestFit="1" customWidth="1"/>
    <col min="1791" max="1791" width="59.44140625" style="91" customWidth="1"/>
    <col min="1792" max="1792" width="25.6640625" style="91" customWidth="1"/>
    <col min="1793" max="1793" width="20.5546875" style="91" customWidth="1"/>
    <col min="1794" max="1794" width="18.6640625" style="91" customWidth="1"/>
    <col min="1795" max="1795" width="14.5546875" style="91" bestFit="1" customWidth="1"/>
    <col min="1796" max="1796" width="17.33203125" style="91" customWidth="1"/>
    <col min="1797" max="2044" width="9.109375" style="91"/>
    <col min="2045" max="2045" width="9.88671875" style="91" customWidth="1"/>
    <col min="2046" max="2046" width="9.44140625" style="91" bestFit="1" customWidth="1"/>
    <col min="2047" max="2047" width="59.44140625" style="91" customWidth="1"/>
    <col min="2048" max="2048" width="25.6640625" style="91" customWidth="1"/>
    <col min="2049" max="2049" width="20.5546875" style="91" customWidth="1"/>
    <col min="2050" max="2050" width="18.6640625" style="91" customWidth="1"/>
    <col min="2051" max="2051" width="14.5546875" style="91" bestFit="1" customWidth="1"/>
    <col min="2052" max="2052" width="17.33203125" style="91" customWidth="1"/>
    <col min="2053" max="2300" width="9.109375" style="91"/>
    <col min="2301" max="2301" width="9.88671875" style="91" customWidth="1"/>
    <col min="2302" max="2302" width="9.44140625" style="91" bestFit="1" customWidth="1"/>
    <col min="2303" max="2303" width="59.44140625" style="91" customWidth="1"/>
    <col min="2304" max="2304" width="25.6640625" style="91" customWidth="1"/>
    <col min="2305" max="2305" width="20.5546875" style="91" customWidth="1"/>
    <col min="2306" max="2306" width="18.6640625" style="91" customWidth="1"/>
    <col min="2307" max="2307" width="14.5546875" style="91" bestFit="1" customWidth="1"/>
    <col min="2308" max="2308" width="17.33203125" style="91" customWidth="1"/>
    <col min="2309" max="2556" width="9.109375" style="91"/>
    <col min="2557" max="2557" width="9.88671875" style="91" customWidth="1"/>
    <col min="2558" max="2558" width="9.44140625" style="91" bestFit="1" customWidth="1"/>
    <col min="2559" max="2559" width="59.44140625" style="91" customWidth="1"/>
    <col min="2560" max="2560" width="25.6640625" style="91" customWidth="1"/>
    <col min="2561" max="2561" width="20.5546875" style="91" customWidth="1"/>
    <col min="2562" max="2562" width="18.6640625" style="91" customWidth="1"/>
    <col min="2563" max="2563" width="14.5546875" style="91" bestFit="1" customWidth="1"/>
    <col min="2564" max="2564" width="17.33203125" style="91" customWidth="1"/>
    <col min="2565" max="2812" width="9.109375" style="91"/>
    <col min="2813" max="2813" width="9.88671875" style="91" customWidth="1"/>
    <col min="2814" max="2814" width="9.44140625" style="91" bestFit="1" customWidth="1"/>
    <col min="2815" max="2815" width="59.44140625" style="91" customWidth="1"/>
    <col min="2816" max="2816" width="25.6640625" style="91" customWidth="1"/>
    <col min="2817" max="2817" width="20.5546875" style="91" customWidth="1"/>
    <col min="2818" max="2818" width="18.6640625" style="91" customWidth="1"/>
    <col min="2819" max="2819" width="14.5546875" style="91" bestFit="1" customWidth="1"/>
    <col min="2820" max="2820" width="17.33203125" style="91" customWidth="1"/>
    <col min="2821" max="3068" width="9.109375" style="91"/>
    <col min="3069" max="3069" width="9.88671875" style="91" customWidth="1"/>
    <col min="3070" max="3070" width="9.44140625" style="91" bestFit="1" customWidth="1"/>
    <col min="3071" max="3071" width="59.44140625" style="91" customWidth="1"/>
    <col min="3072" max="3072" width="25.6640625" style="91" customWidth="1"/>
    <col min="3073" max="3073" width="20.5546875" style="91" customWidth="1"/>
    <col min="3074" max="3074" width="18.6640625" style="91" customWidth="1"/>
    <col min="3075" max="3075" width="14.5546875" style="91" bestFit="1" customWidth="1"/>
    <col min="3076" max="3076" width="17.33203125" style="91" customWidth="1"/>
    <col min="3077" max="3324" width="9.109375" style="91"/>
    <col min="3325" max="3325" width="9.88671875" style="91" customWidth="1"/>
    <col min="3326" max="3326" width="9.44140625" style="91" bestFit="1" customWidth="1"/>
    <col min="3327" max="3327" width="59.44140625" style="91" customWidth="1"/>
    <col min="3328" max="3328" width="25.6640625" style="91" customWidth="1"/>
    <col min="3329" max="3329" width="20.5546875" style="91" customWidth="1"/>
    <col min="3330" max="3330" width="18.6640625" style="91" customWidth="1"/>
    <col min="3331" max="3331" width="14.5546875" style="91" bestFit="1" customWidth="1"/>
    <col min="3332" max="3332" width="17.33203125" style="91" customWidth="1"/>
    <col min="3333" max="3580" width="9.109375" style="91"/>
    <col min="3581" max="3581" width="9.88671875" style="91" customWidth="1"/>
    <col min="3582" max="3582" width="9.44140625" style="91" bestFit="1" customWidth="1"/>
    <col min="3583" max="3583" width="59.44140625" style="91" customWidth="1"/>
    <col min="3584" max="3584" width="25.6640625" style="91" customWidth="1"/>
    <col min="3585" max="3585" width="20.5546875" style="91" customWidth="1"/>
    <col min="3586" max="3586" width="18.6640625" style="91" customWidth="1"/>
    <col min="3587" max="3587" width="14.5546875" style="91" bestFit="1" customWidth="1"/>
    <col min="3588" max="3588" width="17.33203125" style="91" customWidth="1"/>
    <col min="3589" max="3836" width="9.109375" style="91"/>
    <col min="3837" max="3837" width="9.88671875" style="91" customWidth="1"/>
    <col min="3838" max="3838" width="9.44140625" style="91" bestFit="1" customWidth="1"/>
    <col min="3839" max="3839" width="59.44140625" style="91" customWidth="1"/>
    <col min="3840" max="3840" width="25.6640625" style="91" customWidth="1"/>
    <col min="3841" max="3841" width="20.5546875" style="91" customWidth="1"/>
    <col min="3842" max="3842" width="18.6640625" style="91" customWidth="1"/>
    <col min="3843" max="3843" width="14.5546875" style="91" bestFit="1" customWidth="1"/>
    <col min="3844" max="3844" width="17.33203125" style="91" customWidth="1"/>
    <col min="3845" max="4092" width="9.109375" style="91"/>
    <col min="4093" max="4093" width="9.88671875" style="91" customWidth="1"/>
    <col min="4094" max="4094" width="9.44140625" style="91" bestFit="1" customWidth="1"/>
    <col min="4095" max="4095" width="59.44140625" style="91" customWidth="1"/>
    <col min="4096" max="4096" width="25.6640625" style="91" customWidth="1"/>
    <col min="4097" max="4097" width="20.5546875" style="91" customWidth="1"/>
    <col min="4098" max="4098" width="18.6640625" style="91" customWidth="1"/>
    <col min="4099" max="4099" width="14.5546875" style="91" bestFit="1" customWidth="1"/>
    <col min="4100" max="4100" width="17.33203125" style="91" customWidth="1"/>
    <col min="4101" max="4348" width="9.109375" style="91"/>
    <col min="4349" max="4349" width="9.88671875" style="91" customWidth="1"/>
    <col min="4350" max="4350" width="9.44140625" style="91" bestFit="1" customWidth="1"/>
    <col min="4351" max="4351" width="59.44140625" style="91" customWidth="1"/>
    <col min="4352" max="4352" width="25.6640625" style="91" customWidth="1"/>
    <col min="4353" max="4353" width="20.5546875" style="91" customWidth="1"/>
    <col min="4354" max="4354" width="18.6640625" style="91" customWidth="1"/>
    <col min="4355" max="4355" width="14.5546875" style="91" bestFit="1" customWidth="1"/>
    <col min="4356" max="4356" width="17.33203125" style="91" customWidth="1"/>
    <col min="4357" max="4604" width="9.109375" style="91"/>
    <col min="4605" max="4605" width="9.88671875" style="91" customWidth="1"/>
    <col min="4606" max="4606" width="9.44140625" style="91" bestFit="1" customWidth="1"/>
    <col min="4607" max="4607" width="59.44140625" style="91" customWidth="1"/>
    <col min="4608" max="4608" width="25.6640625" style="91" customWidth="1"/>
    <col min="4609" max="4609" width="20.5546875" style="91" customWidth="1"/>
    <col min="4610" max="4610" width="18.6640625" style="91" customWidth="1"/>
    <col min="4611" max="4611" width="14.5546875" style="91" bestFit="1" customWidth="1"/>
    <col min="4612" max="4612" width="17.33203125" style="91" customWidth="1"/>
    <col min="4613" max="4860" width="9.109375" style="91"/>
    <col min="4861" max="4861" width="9.88671875" style="91" customWidth="1"/>
    <col min="4862" max="4862" width="9.44140625" style="91" bestFit="1" customWidth="1"/>
    <col min="4863" max="4863" width="59.44140625" style="91" customWidth="1"/>
    <col min="4864" max="4864" width="25.6640625" style="91" customWidth="1"/>
    <col min="4865" max="4865" width="20.5546875" style="91" customWidth="1"/>
    <col min="4866" max="4866" width="18.6640625" style="91" customWidth="1"/>
    <col min="4867" max="4867" width="14.5546875" style="91" bestFit="1" customWidth="1"/>
    <col min="4868" max="4868" width="17.33203125" style="91" customWidth="1"/>
    <col min="4869" max="5116" width="9.109375" style="91"/>
    <col min="5117" max="5117" width="9.88671875" style="91" customWidth="1"/>
    <col min="5118" max="5118" width="9.44140625" style="91" bestFit="1" customWidth="1"/>
    <col min="5119" max="5119" width="59.44140625" style="91" customWidth="1"/>
    <col min="5120" max="5120" width="25.6640625" style="91" customWidth="1"/>
    <col min="5121" max="5121" width="20.5546875" style="91" customWidth="1"/>
    <col min="5122" max="5122" width="18.6640625" style="91" customWidth="1"/>
    <col min="5123" max="5123" width="14.5546875" style="91" bestFit="1" customWidth="1"/>
    <col min="5124" max="5124" width="17.33203125" style="91" customWidth="1"/>
    <col min="5125" max="5372" width="9.109375" style="91"/>
    <col min="5373" max="5373" width="9.88671875" style="91" customWidth="1"/>
    <col min="5374" max="5374" width="9.44140625" style="91" bestFit="1" customWidth="1"/>
    <col min="5375" max="5375" width="59.44140625" style="91" customWidth="1"/>
    <col min="5376" max="5376" width="25.6640625" style="91" customWidth="1"/>
    <col min="5377" max="5377" width="20.5546875" style="91" customWidth="1"/>
    <col min="5378" max="5378" width="18.6640625" style="91" customWidth="1"/>
    <col min="5379" max="5379" width="14.5546875" style="91" bestFit="1" customWidth="1"/>
    <col min="5380" max="5380" width="17.33203125" style="91" customWidth="1"/>
    <col min="5381" max="5628" width="9.109375" style="91"/>
    <col min="5629" max="5629" width="9.88671875" style="91" customWidth="1"/>
    <col min="5630" max="5630" width="9.44140625" style="91" bestFit="1" customWidth="1"/>
    <col min="5631" max="5631" width="59.44140625" style="91" customWidth="1"/>
    <col min="5632" max="5632" width="25.6640625" style="91" customWidth="1"/>
    <col min="5633" max="5633" width="20.5546875" style="91" customWidth="1"/>
    <col min="5634" max="5634" width="18.6640625" style="91" customWidth="1"/>
    <col min="5635" max="5635" width="14.5546875" style="91" bestFit="1" customWidth="1"/>
    <col min="5636" max="5636" width="17.33203125" style="91" customWidth="1"/>
    <col min="5637" max="5884" width="9.109375" style="91"/>
    <col min="5885" max="5885" width="9.88671875" style="91" customWidth="1"/>
    <col min="5886" max="5886" width="9.44140625" style="91" bestFit="1" customWidth="1"/>
    <col min="5887" max="5887" width="59.44140625" style="91" customWidth="1"/>
    <col min="5888" max="5888" width="25.6640625" style="91" customWidth="1"/>
    <col min="5889" max="5889" width="20.5546875" style="91" customWidth="1"/>
    <col min="5890" max="5890" width="18.6640625" style="91" customWidth="1"/>
    <col min="5891" max="5891" width="14.5546875" style="91" bestFit="1" customWidth="1"/>
    <col min="5892" max="5892" width="17.33203125" style="91" customWidth="1"/>
    <col min="5893" max="6140" width="9.109375" style="91"/>
    <col min="6141" max="6141" width="9.88671875" style="91" customWidth="1"/>
    <col min="6142" max="6142" width="9.44140625" style="91" bestFit="1" customWidth="1"/>
    <col min="6143" max="6143" width="59.44140625" style="91" customWidth="1"/>
    <col min="6144" max="6144" width="25.6640625" style="91" customWidth="1"/>
    <col min="6145" max="6145" width="20.5546875" style="91" customWidth="1"/>
    <col min="6146" max="6146" width="18.6640625" style="91" customWidth="1"/>
    <col min="6147" max="6147" width="14.5546875" style="91" bestFit="1" customWidth="1"/>
    <col min="6148" max="6148" width="17.33203125" style="91" customWidth="1"/>
    <col min="6149" max="6396" width="9.109375" style="91"/>
    <col min="6397" max="6397" width="9.88671875" style="91" customWidth="1"/>
    <col min="6398" max="6398" width="9.44140625" style="91" bestFit="1" customWidth="1"/>
    <col min="6399" max="6399" width="59.44140625" style="91" customWidth="1"/>
    <col min="6400" max="6400" width="25.6640625" style="91" customWidth="1"/>
    <col min="6401" max="6401" width="20.5546875" style="91" customWidth="1"/>
    <col min="6402" max="6402" width="18.6640625" style="91" customWidth="1"/>
    <col min="6403" max="6403" width="14.5546875" style="91" bestFit="1" customWidth="1"/>
    <col min="6404" max="6404" width="17.33203125" style="91" customWidth="1"/>
    <col min="6405" max="6652" width="9.109375" style="91"/>
    <col min="6653" max="6653" width="9.88671875" style="91" customWidth="1"/>
    <col min="6654" max="6654" width="9.44140625" style="91" bestFit="1" customWidth="1"/>
    <col min="6655" max="6655" width="59.44140625" style="91" customWidth="1"/>
    <col min="6656" max="6656" width="25.6640625" style="91" customWidth="1"/>
    <col min="6657" max="6657" width="20.5546875" style="91" customWidth="1"/>
    <col min="6658" max="6658" width="18.6640625" style="91" customWidth="1"/>
    <col min="6659" max="6659" width="14.5546875" style="91" bestFit="1" customWidth="1"/>
    <col min="6660" max="6660" width="17.33203125" style="91" customWidth="1"/>
    <col min="6661" max="6908" width="9.109375" style="91"/>
    <col min="6909" max="6909" width="9.88671875" style="91" customWidth="1"/>
    <col min="6910" max="6910" width="9.44140625" style="91" bestFit="1" customWidth="1"/>
    <col min="6911" max="6911" width="59.44140625" style="91" customWidth="1"/>
    <col min="6912" max="6912" width="25.6640625" style="91" customWidth="1"/>
    <col min="6913" max="6913" width="20.5546875" style="91" customWidth="1"/>
    <col min="6914" max="6914" width="18.6640625" style="91" customWidth="1"/>
    <col min="6915" max="6915" width="14.5546875" style="91" bestFit="1" customWidth="1"/>
    <col min="6916" max="6916" width="17.33203125" style="91" customWidth="1"/>
    <col min="6917" max="7164" width="9.109375" style="91"/>
    <col min="7165" max="7165" width="9.88671875" style="91" customWidth="1"/>
    <col min="7166" max="7166" width="9.44140625" style="91" bestFit="1" customWidth="1"/>
    <col min="7167" max="7167" width="59.44140625" style="91" customWidth="1"/>
    <col min="7168" max="7168" width="25.6640625" style="91" customWidth="1"/>
    <col min="7169" max="7169" width="20.5546875" style="91" customWidth="1"/>
    <col min="7170" max="7170" width="18.6640625" style="91" customWidth="1"/>
    <col min="7171" max="7171" width="14.5546875" style="91" bestFit="1" customWidth="1"/>
    <col min="7172" max="7172" width="17.33203125" style="91" customWidth="1"/>
    <col min="7173" max="7420" width="9.109375" style="91"/>
    <col min="7421" max="7421" width="9.88671875" style="91" customWidth="1"/>
    <col min="7422" max="7422" width="9.44140625" style="91" bestFit="1" customWidth="1"/>
    <col min="7423" max="7423" width="59.44140625" style="91" customWidth="1"/>
    <col min="7424" max="7424" width="25.6640625" style="91" customWidth="1"/>
    <col min="7425" max="7425" width="20.5546875" style="91" customWidth="1"/>
    <col min="7426" max="7426" width="18.6640625" style="91" customWidth="1"/>
    <col min="7427" max="7427" width="14.5546875" style="91" bestFit="1" customWidth="1"/>
    <col min="7428" max="7428" width="17.33203125" style="91" customWidth="1"/>
    <col min="7429" max="7676" width="9.109375" style="91"/>
    <col min="7677" max="7677" width="9.88671875" style="91" customWidth="1"/>
    <col min="7678" max="7678" width="9.44140625" style="91" bestFit="1" customWidth="1"/>
    <col min="7679" max="7679" width="59.44140625" style="91" customWidth="1"/>
    <col min="7680" max="7680" width="25.6640625" style="91" customWidth="1"/>
    <col min="7681" max="7681" width="20.5546875" style="91" customWidth="1"/>
    <col min="7682" max="7682" width="18.6640625" style="91" customWidth="1"/>
    <col min="7683" max="7683" width="14.5546875" style="91" bestFit="1" customWidth="1"/>
    <col min="7684" max="7684" width="17.33203125" style="91" customWidth="1"/>
    <col min="7685" max="7932" width="9.109375" style="91"/>
    <col min="7933" max="7933" width="9.88671875" style="91" customWidth="1"/>
    <col min="7934" max="7934" width="9.44140625" style="91" bestFit="1" customWidth="1"/>
    <col min="7935" max="7935" width="59.44140625" style="91" customWidth="1"/>
    <col min="7936" max="7936" width="25.6640625" style="91" customWidth="1"/>
    <col min="7937" max="7937" width="20.5546875" style="91" customWidth="1"/>
    <col min="7938" max="7938" width="18.6640625" style="91" customWidth="1"/>
    <col min="7939" max="7939" width="14.5546875" style="91" bestFit="1" customWidth="1"/>
    <col min="7940" max="7940" width="17.33203125" style="91" customWidth="1"/>
    <col min="7941" max="8188" width="9.109375" style="91"/>
    <col min="8189" max="8189" width="9.88671875" style="91" customWidth="1"/>
    <col min="8190" max="8190" width="9.44140625" style="91" bestFit="1" customWidth="1"/>
    <col min="8191" max="8191" width="59.44140625" style="91" customWidth="1"/>
    <col min="8192" max="8192" width="25.6640625" style="91" customWidth="1"/>
    <col min="8193" max="8193" width="20.5546875" style="91" customWidth="1"/>
    <col min="8194" max="8194" width="18.6640625" style="91" customWidth="1"/>
    <col min="8195" max="8195" width="14.5546875" style="91" bestFit="1" customWidth="1"/>
    <col min="8196" max="8196" width="17.33203125" style="91" customWidth="1"/>
    <col min="8197" max="8444" width="9.109375" style="91"/>
    <col min="8445" max="8445" width="9.88671875" style="91" customWidth="1"/>
    <col min="8446" max="8446" width="9.44140625" style="91" bestFit="1" customWidth="1"/>
    <col min="8447" max="8447" width="59.44140625" style="91" customWidth="1"/>
    <col min="8448" max="8448" width="25.6640625" style="91" customWidth="1"/>
    <col min="8449" max="8449" width="20.5546875" style="91" customWidth="1"/>
    <col min="8450" max="8450" width="18.6640625" style="91" customWidth="1"/>
    <col min="8451" max="8451" width="14.5546875" style="91" bestFit="1" customWidth="1"/>
    <col min="8452" max="8452" width="17.33203125" style="91" customWidth="1"/>
    <col min="8453" max="8700" width="9.109375" style="91"/>
    <col min="8701" max="8701" width="9.88671875" style="91" customWidth="1"/>
    <col min="8702" max="8702" width="9.44140625" style="91" bestFit="1" customWidth="1"/>
    <col min="8703" max="8703" width="59.44140625" style="91" customWidth="1"/>
    <col min="8704" max="8704" width="25.6640625" style="91" customWidth="1"/>
    <col min="8705" max="8705" width="20.5546875" style="91" customWidth="1"/>
    <col min="8706" max="8706" width="18.6640625" style="91" customWidth="1"/>
    <col min="8707" max="8707" width="14.5546875" style="91" bestFit="1" customWidth="1"/>
    <col min="8708" max="8708" width="17.33203125" style="91" customWidth="1"/>
    <col min="8709" max="8956" width="9.109375" style="91"/>
    <col min="8957" max="8957" width="9.88671875" style="91" customWidth="1"/>
    <col min="8958" max="8958" width="9.44140625" style="91" bestFit="1" customWidth="1"/>
    <col min="8959" max="8959" width="59.44140625" style="91" customWidth="1"/>
    <col min="8960" max="8960" width="25.6640625" style="91" customWidth="1"/>
    <col min="8961" max="8961" width="20.5546875" style="91" customWidth="1"/>
    <col min="8962" max="8962" width="18.6640625" style="91" customWidth="1"/>
    <col min="8963" max="8963" width="14.5546875" style="91" bestFit="1" customWidth="1"/>
    <col min="8964" max="8964" width="17.33203125" style="91" customWidth="1"/>
    <col min="8965" max="9212" width="9.109375" style="91"/>
    <col min="9213" max="9213" width="9.88671875" style="91" customWidth="1"/>
    <col min="9214" max="9214" width="9.44140625" style="91" bestFit="1" customWidth="1"/>
    <col min="9215" max="9215" width="59.44140625" style="91" customWidth="1"/>
    <col min="9216" max="9216" width="25.6640625" style="91" customWidth="1"/>
    <col min="9217" max="9217" width="20.5546875" style="91" customWidth="1"/>
    <col min="9218" max="9218" width="18.6640625" style="91" customWidth="1"/>
    <col min="9219" max="9219" width="14.5546875" style="91" bestFit="1" customWidth="1"/>
    <col min="9220" max="9220" width="17.33203125" style="91" customWidth="1"/>
    <col min="9221" max="9468" width="9.109375" style="91"/>
    <col min="9469" max="9469" width="9.88671875" style="91" customWidth="1"/>
    <col min="9470" max="9470" width="9.44140625" style="91" bestFit="1" customWidth="1"/>
    <col min="9471" max="9471" width="59.44140625" style="91" customWidth="1"/>
    <col min="9472" max="9472" width="25.6640625" style="91" customWidth="1"/>
    <col min="9473" max="9473" width="20.5546875" style="91" customWidth="1"/>
    <col min="9474" max="9474" width="18.6640625" style="91" customWidth="1"/>
    <col min="9475" max="9475" width="14.5546875" style="91" bestFit="1" customWidth="1"/>
    <col min="9476" max="9476" width="17.33203125" style="91" customWidth="1"/>
    <col min="9477" max="9724" width="9.109375" style="91"/>
    <col min="9725" max="9725" width="9.88671875" style="91" customWidth="1"/>
    <col min="9726" max="9726" width="9.44140625" style="91" bestFit="1" customWidth="1"/>
    <col min="9727" max="9727" width="59.44140625" style="91" customWidth="1"/>
    <col min="9728" max="9728" width="25.6640625" style="91" customWidth="1"/>
    <col min="9729" max="9729" width="20.5546875" style="91" customWidth="1"/>
    <col min="9730" max="9730" width="18.6640625" style="91" customWidth="1"/>
    <col min="9731" max="9731" width="14.5546875" style="91" bestFit="1" customWidth="1"/>
    <col min="9732" max="9732" width="17.33203125" style="91" customWidth="1"/>
    <col min="9733" max="9980" width="9.109375" style="91"/>
    <col min="9981" max="9981" width="9.88671875" style="91" customWidth="1"/>
    <col min="9982" max="9982" width="9.44140625" style="91" bestFit="1" customWidth="1"/>
    <col min="9983" max="9983" width="59.44140625" style="91" customWidth="1"/>
    <col min="9984" max="9984" width="25.6640625" style="91" customWidth="1"/>
    <col min="9985" max="9985" width="20.5546875" style="91" customWidth="1"/>
    <col min="9986" max="9986" width="18.6640625" style="91" customWidth="1"/>
    <col min="9987" max="9987" width="14.5546875" style="91" bestFit="1" customWidth="1"/>
    <col min="9988" max="9988" width="17.33203125" style="91" customWidth="1"/>
    <col min="9989" max="10236" width="9.109375" style="91"/>
    <col min="10237" max="10237" width="9.88671875" style="91" customWidth="1"/>
    <col min="10238" max="10238" width="9.44140625" style="91" bestFit="1" customWidth="1"/>
    <col min="10239" max="10239" width="59.44140625" style="91" customWidth="1"/>
    <col min="10240" max="10240" width="25.6640625" style="91" customWidth="1"/>
    <col min="10241" max="10241" width="20.5546875" style="91" customWidth="1"/>
    <col min="10242" max="10242" width="18.6640625" style="91" customWidth="1"/>
    <col min="10243" max="10243" width="14.5546875" style="91" bestFit="1" customWidth="1"/>
    <col min="10244" max="10244" width="17.33203125" style="91" customWidth="1"/>
    <col min="10245" max="10492" width="9.109375" style="91"/>
    <col min="10493" max="10493" width="9.88671875" style="91" customWidth="1"/>
    <col min="10494" max="10494" width="9.44140625" style="91" bestFit="1" customWidth="1"/>
    <col min="10495" max="10495" width="59.44140625" style="91" customWidth="1"/>
    <col min="10496" max="10496" width="25.6640625" style="91" customWidth="1"/>
    <col min="10497" max="10497" width="20.5546875" style="91" customWidth="1"/>
    <col min="10498" max="10498" width="18.6640625" style="91" customWidth="1"/>
    <col min="10499" max="10499" width="14.5546875" style="91" bestFit="1" customWidth="1"/>
    <col min="10500" max="10500" width="17.33203125" style="91" customWidth="1"/>
    <col min="10501" max="10748" width="9.109375" style="91"/>
    <col min="10749" max="10749" width="9.88671875" style="91" customWidth="1"/>
    <col min="10750" max="10750" width="9.44140625" style="91" bestFit="1" customWidth="1"/>
    <col min="10751" max="10751" width="59.44140625" style="91" customWidth="1"/>
    <col min="10752" max="10752" width="25.6640625" style="91" customWidth="1"/>
    <col min="10753" max="10753" width="20.5546875" style="91" customWidth="1"/>
    <col min="10754" max="10754" width="18.6640625" style="91" customWidth="1"/>
    <col min="10755" max="10755" width="14.5546875" style="91" bestFit="1" customWidth="1"/>
    <col min="10756" max="10756" width="17.33203125" style="91" customWidth="1"/>
    <col min="10757" max="11004" width="9.109375" style="91"/>
    <col min="11005" max="11005" width="9.88671875" style="91" customWidth="1"/>
    <col min="11006" max="11006" width="9.44140625" style="91" bestFit="1" customWidth="1"/>
    <col min="11007" max="11007" width="59.44140625" style="91" customWidth="1"/>
    <col min="11008" max="11008" width="25.6640625" style="91" customWidth="1"/>
    <col min="11009" max="11009" width="20.5546875" style="91" customWidth="1"/>
    <col min="11010" max="11010" width="18.6640625" style="91" customWidth="1"/>
    <col min="11011" max="11011" width="14.5546875" style="91" bestFit="1" customWidth="1"/>
    <col min="11012" max="11012" width="17.33203125" style="91" customWidth="1"/>
    <col min="11013" max="11260" width="9.109375" style="91"/>
    <col min="11261" max="11261" width="9.88671875" style="91" customWidth="1"/>
    <col min="11262" max="11262" width="9.44140625" style="91" bestFit="1" customWidth="1"/>
    <col min="11263" max="11263" width="59.44140625" style="91" customWidth="1"/>
    <col min="11264" max="11264" width="25.6640625" style="91" customWidth="1"/>
    <col min="11265" max="11265" width="20.5546875" style="91" customWidth="1"/>
    <col min="11266" max="11266" width="18.6640625" style="91" customWidth="1"/>
    <col min="11267" max="11267" width="14.5546875" style="91" bestFit="1" customWidth="1"/>
    <col min="11268" max="11268" width="17.33203125" style="91" customWidth="1"/>
    <col min="11269" max="11516" width="9.109375" style="91"/>
    <col min="11517" max="11517" width="9.88671875" style="91" customWidth="1"/>
    <col min="11518" max="11518" width="9.44140625" style="91" bestFit="1" customWidth="1"/>
    <col min="11519" max="11519" width="59.44140625" style="91" customWidth="1"/>
    <col min="11520" max="11520" width="25.6640625" style="91" customWidth="1"/>
    <col min="11521" max="11521" width="20.5546875" style="91" customWidth="1"/>
    <col min="11522" max="11522" width="18.6640625" style="91" customWidth="1"/>
    <col min="11523" max="11523" width="14.5546875" style="91" bestFit="1" customWidth="1"/>
    <col min="11524" max="11524" width="17.33203125" style="91" customWidth="1"/>
    <col min="11525" max="11772" width="9.109375" style="91"/>
    <col min="11773" max="11773" width="9.88671875" style="91" customWidth="1"/>
    <col min="11774" max="11774" width="9.44140625" style="91" bestFit="1" customWidth="1"/>
    <col min="11775" max="11775" width="59.44140625" style="91" customWidth="1"/>
    <col min="11776" max="11776" width="25.6640625" style="91" customWidth="1"/>
    <col min="11777" max="11777" width="20.5546875" style="91" customWidth="1"/>
    <col min="11778" max="11778" width="18.6640625" style="91" customWidth="1"/>
    <col min="11779" max="11779" width="14.5546875" style="91" bestFit="1" customWidth="1"/>
    <col min="11780" max="11780" width="17.33203125" style="91" customWidth="1"/>
    <col min="11781" max="12028" width="9.109375" style="91"/>
    <col min="12029" max="12029" width="9.88671875" style="91" customWidth="1"/>
    <col min="12030" max="12030" width="9.44140625" style="91" bestFit="1" customWidth="1"/>
    <col min="12031" max="12031" width="59.44140625" style="91" customWidth="1"/>
    <col min="12032" max="12032" width="25.6640625" style="91" customWidth="1"/>
    <col min="12033" max="12033" width="20.5546875" style="91" customWidth="1"/>
    <col min="12034" max="12034" width="18.6640625" style="91" customWidth="1"/>
    <col min="12035" max="12035" width="14.5546875" style="91" bestFit="1" customWidth="1"/>
    <col min="12036" max="12036" width="17.33203125" style="91" customWidth="1"/>
    <col min="12037" max="12284" width="9.109375" style="91"/>
    <col min="12285" max="12285" width="9.88671875" style="91" customWidth="1"/>
    <col min="12286" max="12286" width="9.44140625" style="91" bestFit="1" customWidth="1"/>
    <col min="12287" max="12287" width="59.44140625" style="91" customWidth="1"/>
    <col min="12288" max="12288" width="25.6640625" style="91" customWidth="1"/>
    <col min="12289" max="12289" width="20.5546875" style="91" customWidth="1"/>
    <col min="12290" max="12290" width="18.6640625" style="91" customWidth="1"/>
    <col min="12291" max="12291" width="14.5546875" style="91" bestFit="1" customWidth="1"/>
    <col min="12292" max="12292" width="17.33203125" style="91" customWidth="1"/>
    <col min="12293" max="12540" width="9.109375" style="91"/>
    <col min="12541" max="12541" width="9.88671875" style="91" customWidth="1"/>
    <col min="12542" max="12542" width="9.44140625" style="91" bestFit="1" customWidth="1"/>
    <col min="12543" max="12543" width="59.44140625" style="91" customWidth="1"/>
    <col min="12544" max="12544" width="25.6640625" style="91" customWidth="1"/>
    <col min="12545" max="12545" width="20.5546875" style="91" customWidth="1"/>
    <col min="12546" max="12546" width="18.6640625" style="91" customWidth="1"/>
    <col min="12547" max="12547" width="14.5546875" style="91" bestFit="1" customWidth="1"/>
    <col min="12548" max="12548" width="17.33203125" style="91" customWidth="1"/>
    <col min="12549" max="12796" width="9.109375" style="91"/>
    <col min="12797" max="12797" width="9.88671875" style="91" customWidth="1"/>
    <col min="12798" max="12798" width="9.44140625" style="91" bestFit="1" customWidth="1"/>
    <col min="12799" max="12799" width="59.44140625" style="91" customWidth="1"/>
    <col min="12800" max="12800" width="25.6640625" style="91" customWidth="1"/>
    <col min="12801" max="12801" width="20.5546875" style="91" customWidth="1"/>
    <col min="12802" max="12802" width="18.6640625" style="91" customWidth="1"/>
    <col min="12803" max="12803" width="14.5546875" style="91" bestFit="1" customWidth="1"/>
    <col min="12804" max="12804" width="17.33203125" style="91" customWidth="1"/>
    <col min="12805" max="13052" width="9.109375" style="91"/>
    <col min="13053" max="13053" width="9.88671875" style="91" customWidth="1"/>
    <col min="13054" max="13054" width="9.44140625" style="91" bestFit="1" customWidth="1"/>
    <col min="13055" max="13055" width="59.44140625" style="91" customWidth="1"/>
    <col min="13056" max="13056" width="25.6640625" style="91" customWidth="1"/>
    <col min="13057" max="13057" width="20.5546875" style="91" customWidth="1"/>
    <col min="13058" max="13058" width="18.6640625" style="91" customWidth="1"/>
    <col min="13059" max="13059" width="14.5546875" style="91" bestFit="1" customWidth="1"/>
    <col min="13060" max="13060" width="17.33203125" style="91" customWidth="1"/>
    <col min="13061" max="13308" width="9.109375" style="91"/>
    <col min="13309" max="13309" width="9.88671875" style="91" customWidth="1"/>
    <col min="13310" max="13310" width="9.44140625" style="91" bestFit="1" customWidth="1"/>
    <col min="13311" max="13311" width="59.44140625" style="91" customWidth="1"/>
    <col min="13312" max="13312" width="25.6640625" style="91" customWidth="1"/>
    <col min="13313" max="13313" width="20.5546875" style="91" customWidth="1"/>
    <col min="13314" max="13314" width="18.6640625" style="91" customWidth="1"/>
    <col min="13315" max="13315" width="14.5546875" style="91" bestFit="1" customWidth="1"/>
    <col min="13316" max="13316" width="17.33203125" style="91" customWidth="1"/>
    <col min="13317" max="13564" width="9.109375" style="91"/>
    <col min="13565" max="13565" width="9.88671875" style="91" customWidth="1"/>
    <col min="13566" max="13566" width="9.44140625" style="91" bestFit="1" customWidth="1"/>
    <col min="13567" max="13567" width="59.44140625" style="91" customWidth="1"/>
    <col min="13568" max="13568" width="25.6640625" style="91" customWidth="1"/>
    <col min="13569" max="13569" width="20.5546875" style="91" customWidth="1"/>
    <col min="13570" max="13570" width="18.6640625" style="91" customWidth="1"/>
    <col min="13571" max="13571" width="14.5546875" style="91" bestFit="1" customWidth="1"/>
    <col min="13572" max="13572" width="17.33203125" style="91" customWidth="1"/>
    <col min="13573" max="13820" width="9.109375" style="91"/>
    <col min="13821" max="13821" width="9.88671875" style="91" customWidth="1"/>
    <col min="13822" max="13822" width="9.44140625" style="91" bestFit="1" customWidth="1"/>
    <col min="13823" max="13823" width="59.44140625" style="91" customWidth="1"/>
    <col min="13824" max="13824" width="25.6640625" style="91" customWidth="1"/>
    <col min="13825" max="13825" width="20.5546875" style="91" customWidth="1"/>
    <col min="13826" max="13826" width="18.6640625" style="91" customWidth="1"/>
    <col min="13827" max="13827" width="14.5546875" style="91" bestFit="1" customWidth="1"/>
    <col min="13828" max="13828" width="17.33203125" style="91" customWidth="1"/>
    <col min="13829" max="14076" width="9.109375" style="91"/>
    <col min="14077" max="14077" width="9.88671875" style="91" customWidth="1"/>
    <col min="14078" max="14078" width="9.44140625" style="91" bestFit="1" customWidth="1"/>
    <col min="14079" max="14079" width="59.44140625" style="91" customWidth="1"/>
    <col min="14080" max="14080" width="25.6640625" style="91" customWidth="1"/>
    <col min="14081" max="14081" width="20.5546875" style="91" customWidth="1"/>
    <col min="14082" max="14082" width="18.6640625" style="91" customWidth="1"/>
    <col min="14083" max="14083" width="14.5546875" style="91" bestFit="1" customWidth="1"/>
    <col min="14084" max="14084" width="17.33203125" style="91" customWidth="1"/>
    <col min="14085" max="14332" width="9.109375" style="91"/>
    <col min="14333" max="14333" width="9.88671875" style="91" customWidth="1"/>
    <col min="14334" max="14334" width="9.44140625" style="91" bestFit="1" customWidth="1"/>
    <col min="14335" max="14335" width="59.44140625" style="91" customWidth="1"/>
    <col min="14336" max="14336" width="25.6640625" style="91" customWidth="1"/>
    <col min="14337" max="14337" width="20.5546875" style="91" customWidth="1"/>
    <col min="14338" max="14338" width="18.6640625" style="91" customWidth="1"/>
    <col min="14339" max="14339" width="14.5546875" style="91" bestFit="1" customWidth="1"/>
    <col min="14340" max="14340" width="17.33203125" style="91" customWidth="1"/>
    <col min="14341" max="14588" width="9.109375" style="91"/>
    <col min="14589" max="14589" width="9.88671875" style="91" customWidth="1"/>
    <col min="14590" max="14590" width="9.44140625" style="91" bestFit="1" customWidth="1"/>
    <col min="14591" max="14591" width="59.44140625" style="91" customWidth="1"/>
    <col min="14592" max="14592" width="25.6640625" style="91" customWidth="1"/>
    <col min="14593" max="14593" width="20.5546875" style="91" customWidth="1"/>
    <col min="14594" max="14594" width="18.6640625" style="91" customWidth="1"/>
    <col min="14595" max="14595" width="14.5546875" style="91" bestFit="1" customWidth="1"/>
    <col min="14596" max="14596" width="17.33203125" style="91" customWidth="1"/>
    <col min="14597" max="14844" width="9.109375" style="91"/>
    <col min="14845" max="14845" width="9.88671875" style="91" customWidth="1"/>
    <col min="14846" max="14846" width="9.44140625" style="91" bestFit="1" customWidth="1"/>
    <col min="14847" max="14847" width="59.44140625" style="91" customWidth="1"/>
    <col min="14848" max="14848" width="25.6640625" style="91" customWidth="1"/>
    <col min="14849" max="14849" width="20.5546875" style="91" customWidth="1"/>
    <col min="14850" max="14850" width="18.6640625" style="91" customWidth="1"/>
    <col min="14851" max="14851" width="14.5546875" style="91" bestFit="1" customWidth="1"/>
    <col min="14852" max="14852" width="17.33203125" style="91" customWidth="1"/>
    <col min="14853" max="15100" width="9.109375" style="91"/>
    <col min="15101" max="15101" width="9.88671875" style="91" customWidth="1"/>
    <col min="15102" max="15102" width="9.44140625" style="91" bestFit="1" customWidth="1"/>
    <col min="15103" max="15103" width="59.44140625" style="91" customWidth="1"/>
    <col min="15104" max="15104" width="25.6640625" style="91" customWidth="1"/>
    <col min="15105" max="15105" width="20.5546875" style="91" customWidth="1"/>
    <col min="15106" max="15106" width="18.6640625" style="91" customWidth="1"/>
    <col min="15107" max="15107" width="14.5546875" style="91" bestFit="1" customWidth="1"/>
    <col min="15108" max="15108" width="17.33203125" style="91" customWidth="1"/>
    <col min="15109" max="15356" width="9.109375" style="91"/>
    <col min="15357" max="15357" width="9.88671875" style="91" customWidth="1"/>
    <col min="15358" max="15358" width="9.44140625" style="91" bestFit="1" customWidth="1"/>
    <col min="15359" max="15359" width="59.44140625" style="91" customWidth="1"/>
    <col min="15360" max="15360" width="25.6640625" style="91" customWidth="1"/>
    <col min="15361" max="15361" width="20.5546875" style="91" customWidth="1"/>
    <col min="15362" max="15362" width="18.6640625" style="91" customWidth="1"/>
    <col min="15363" max="15363" width="14.5546875" style="91" bestFit="1" customWidth="1"/>
    <col min="15364" max="15364" width="17.33203125" style="91" customWidth="1"/>
    <col min="15365" max="15612" width="9.109375" style="91"/>
    <col min="15613" max="15613" width="9.88671875" style="91" customWidth="1"/>
    <col min="15614" max="15614" width="9.44140625" style="91" bestFit="1" customWidth="1"/>
    <col min="15615" max="15615" width="59.44140625" style="91" customWidth="1"/>
    <col min="15616" max="15616" width="25.6640625" style="91" customWidth="1"/>
    <col min="15617" max="15617" width="20.5546875" style="91" customWidth="1"/>
    <col min="15618" max="15618" width="18.6640625" style="91" customWidth="1"/>
    <col min="15619" max="15619" width="14.5546875" style="91" bestFit="1" customWidth="1"/>
    <col min="15620" max="15620" width="17.33203125" style="91" customWidth="1"/>
    <col min="15621" max="15868" width="9.109375" style="91"/>
    <col min="15869" max="15869" width="9.88671875" style="91" customWidth="1"/>
    <col min="15870" max="15870" width="9.44140625" style="91" bestFit="1" customWidth="1"/>
    <col min="15871" max="15871" width="59.44140625" style="91" customWidth="1"/>
    <col min="15872" max="15872" width="25.6640625" style="91" customWidth="1"/>
    <col min="15873" max="15873" width="20.5546875" style="91" customWidth="1"/>
    <col min="15874" max="15874" width="18.6640625" style="91" customWidth="1"/>
    <col min="15875" max="15875" width="14.5546875" style="91" bestFit="1" customWidth="1"/>
    <col min="15876" max="15876" width="17.33203125" style="91" customWidth="1"/>
    <col min="15877" max="16124" width="9.109375" style="91"/>
    <col min="16125" max="16125" width="9.88671875" style="91" customWidth="1"/>
    <col min="16126" max="16126" width="9.44140625" style="91" bestFit="1" customWidth="1"/>
    <col min="16127" max="16127" width="59.44140625" style="91" customWidth="1"/>
    <col min="16128" max="16128" width="25.6640625" style="91" customWidth="1"/>
    <col min="16129" max="16129" width="20.5546875" style="91" customWidth="1"/>
    <col min="16130" max="16130" width="18.6640625" style="91" customWidth="1"/>
    <col min="16131" max="16131" width="14.5546875" style="91" bestFit="1" customWidth="1"/>
    <col min="16132" max="16132" width="17.33203125" style="91" customWidth="1"/>
    <col min="16133" max="16384" width="9.109375" style="91"/>
  </cols>
  <sheetData>
    <row r="1" spans="1:4">
      <c r="D1" s="91" t="s">
        <v>128</v>
      </c>
    </row>
    <row r="2" spans="1:4">
      <c r="A2" s="235" t="s">
        <v>119</v>
      </c>
      <c r="B2" s="235"/>
      <c r="C2" s="235"/>
      <c r="D2" s="235"/>
    </row>
    <row r="3" spans="1:4">
      <c r="A3" s="234" t="str">
        <f>'BIEU THU'!A3:M3</f>
        <v>(Kèm theo Báo cáo số         /BC-UBND ngày       /9/2021 của Ủy ban nhân dân Huyện)</v>
      </c>
      <c r="B3" s="234"/>
      <c r="C3" s="234"/>
      <c r="D3" s="234"/>
    </row>
    <row r="4" spans="1:4">
      <c r="B4" s="92"/>
      <c r="C4" s="92"/>
    </row>
    <row r="5" spans="1:4">
      <c r="B5" s="93"/>
      <c r="C5" s="233" t="s">
        <v>120</v>
      </c>
      <c r="D5" s="233"/>
    </row>
    <row r="6" spans="1:4" ht="31.5">
      <c r="A6" s="94" t="s">
        <v>108</v>
      </c>
      <c r="B6" s="95" t="s">
        <v>109</v>
      </c>
      <c r="C6" s="96" t="s">
        <v>61</v>
      </c>
      <c r="D6" s="242" t="s">
        <v>183</v>
      </c>
    </row>
    <row r="7" spans="1:4">
      <c r="A7" s="98"/>
      <c r="B7" s="95" t="s">
        <v>110</v>
      </c>
      <c r="C7" s="96">
        <f>5811000+100000</f>
        <v>5911000</v>
      </c>
      <c r="D7" s="97">
        <f>C35/C7*100</f>
        <v>98.534987311791568</v>
      </c>
    </row>
    <row r="8" spans="1:4" s="100" customFormat="1">
      <c r="A8" s="94">
        <v>1</v>
      </c>
      <c r="B8" s="99" t="s">
        <v>111</v>
      </c>
      <c r="C8" s="243">
        <f>SUM(C9:C19)</f>
        <v>4474777.0999999996</v>
      </c>
      <c r="D8" s="97"/>
    </row>
    <row r="9" spans="1:4" s="101" customFormat="1" ht="31.5">
      <c r="A9" s="106" t="s">
        <v>7</v>
      </c>
      <c r="B9" s="89" t="s">
        <v>123</v>
      </c>
      <c r="C9" s="244">
        <v>261488</v>
      </c>
      <c r="D9" s="106"/>
    </row>
    <row r="10" spans="1:4" s="101" customFormat="1" ht="31.5">
      <c r="A10" s="106" t="s">
        <v>7</v>
      </c>
      <c r="B10" s="89" t="s">
        <v>123</v>
      </c>
      <c r="C10" s="244">
        <v>51425</v>
      </c>
      <c r="D10" s="106"/>
    </row>
    <row r="11" spans="1:4" s="101" customFormat="1" ht="31.5">
      <c r="A11" s="106" t="s">
        <v>7</v>
      </c>
      <c r="B11" s="89" t="s">
        <v>112</v>
      </c>
      <c r="C11" s="245">
        <v>1490542</v>
      </c>
      <c r="D11" s="106"/>
    </row>
    <row r="12" spans="1:4" s="101" customFormat="1">
      <c r="A12" s="106" t="s">
        <v>7</v>
      </c>
      <c r="B12" s="89" t="s">
        <v>121</v>
      </c>
      <c r="C12" s="246">
        <v>-52080</v>
      </c>
      <c r="D12" s="106"/>
    </row>
    <row r="13" spans="1:4" s="101" customFormat="1">
      <c r="A13" s="106" t="s">
        <v>7</v>
      </c>
      <c r="B13" s="102" t="s">
        <v>113</v>
      </c>
      <c r="C13" s="247">
        <v>145792.1</v>
      </c>
      <c r="D13" s="106"/>
    </row>
    <row r="14" spans="1:4" s="101" customFormat="1">
      <c r="A14" s="106" t="s">
        <v>7</v>
      </c>
      <c r="B14" s="102" t="s">
        <v>114</v>
      </c>
      <c r="C14" s="247">
        <v>432510</v>
      </c>
      <c r="D14" s="106"/>
    </row>
    <row r="15" spans="1:4" s="101" customFormat="1">
      <c r="A15" s="106" t="s">
        <v>7</v>
      </c>
      <c r="B15" s="122" t="s">
        <v>114</v>
      </c>
      <c r="C15" s="248">
        <v>274918</v>
      </c>
      <c r="D15" s="248"/>
    </row>
    <row r="16" spans="1:4" s="101" customFormat="1">
      <c r="A16" s="106" t="s">
        <v>7</v>
      </c>
      <c r="B16" s="112" t="s">
        <v>135</v>
      </c>
      <c r="C16" s="248">
        <v>784198</v>
      </c>
      <c r="D16" s="248"/>
    </row>
    <row r="17" spans="1:4" s="101" customFormat="1">
      <c r="A17" s="106" t="s">
        <v>7</v>
      </c>
      <c r="B17" s="112" t="s">
        <v>136</v>
      </c>
      <c r="C17" s="248">
        <v>84976</v>
      </c>
      <c r="D17" s="248"/>
    </row>
    <row r="18" spans="1:4" s="101" customFormat="1">
      <c r="A18" s="106" t="s">
        <v>7</v>
      </c>
      <c r="B18" s="112" t="s">
        <v>114</v>
      </c>
      <c r="C18" s="248">
        <v>864578</v>
      </c>
      <c r="D18" s="248"/>
    </row>
    <row r="19" spans="1:4" s="101" customFormat="1" ht="31.5">
      <c r="A19" s="106" t="s">
        <v>7</v>
      </c>
      <c r="B19" s="112" t="s">
        <v>137</v>
      </c>
      <c r="C19" s="248">
        <f>58470+77960</f>
        <v>136430</v>
      </c>
      <c r="D19" s="248"/>
    </row>
    <row r="20" spans="1:4" s="104" customFormat="1">
      <c r="A20" s="103">
        <v>2</v>
      </c>
      <c r="B20" s="90" t="s">
        <v>115</v>
      </c>
      <c r="C20" s="249">
        <f>C21</f>
        <v>148750</v>
      </c>
      <c r="D20" s="121"/>
    </row>
    <row r="21" spans="1:4" s="101" customFormat="1" ht="31.5">
      <c r="A21" s="106" t="s">
        <v>7</v>
      </c>
      <c r="B21" s="89" t="s">
        <v>116</v>
      </c>
      <c r="C21" s="246">
        <v>148750</v>
      </c>
      <c r="D21" s="106"/>
    </row>
    <row r="22" spans="1:4" s="104" customFormat="1">
      <c r="A22" s="103">
        <v>3</v>
      </c>
      <c r="B22" s="105" t="s">
        <v>124</v>
      </c>
      <c r="C22" s="249">
        <f>C23</f>
        <v>36934</v>
      </c>
      <c r="D22" s="121"/>
    </row>
    <row r="23" spans="1:4" s="101" customFormat="1" ht="31.5">
      <c r="A23" s="106" t="s">
        <v>7</v>
      </c>
      <c r="B23" s="89" t="s">
        <v>112</v>
      </c>
      <c r="C23" s="250">
        <v>36934</v>
      </c>
      <c r="D23" s="106"/>
    </row>
    <row r="24" spans="1:4" s="104" customFormat="1">
      <c r="A24" s="103">
        <v>4</v>
      </c>
      <c r="B24" s="105" t="s">
        <v>125</v>
      </c>
      <c r="C24" s="249">
        <f>C25</f>
        <v>60774</v>
      </c>
      <c r="D24" s="121"/>
    </row>
    <row r="25" spans="1:4" s="101" customFormat="1" ht="31.5">
      <c r="A25" s="106" t="s">
        <v>7</v>
      </c>
      <c r="B25" s="89" t="s">
        <v>112</v>
      </c>
      <c r="C25" s="246">
        <v>60774</v>
      </c>
      <c r="D25" s="106"/>
    </row>
    <row r="26" spans="1:4" s="104" customFormat="1">
      <c r="A26" s="103">
        <v>5</v>
      </c>
      <c r="B26" s="90" t="s">
        <v>126</v>
      </c>
      <c r="C26" s="249">
        <f>C27</f>
        <v>48854</v>
      </c>
      <c r="D26" s="121"/>
    </row>
    <row r="27" spans="1:4" s="101" customFormat="1" ht="31.5">
      <c r="A27" s="106" t="s">
        <v>7</v>
      </c>
      <c r="B27" s="89" t="s">
        <v>112</v>
      </c>
      <c r="C27" s="250">
        <v>48854</v>
      </c>
      <c r="D27" s="106"/>
    </row>
    <row r="28" spans="1:4" s="104" customFormat="1">
      <c r="A28" s="103">
        <v>6</v>
      </c>
      <c r="B28" s="90" t="s">
        <v>127</v>
      </c>
      <c r="C28" s="249">
        <f>C29</f>
        <v>54814</v>
      </c>
      <c r="D28" s="121"/>
    </row>
    <row r="29" spans="1:4" s="101" customFormat="1" ht="31.5">
      <c r="A29" s="106" t="s">
        <v>7</v>
      </c>
      <c r="B29" s="89" t="s">
        <v>112</v>
      </c>
      <c r="C29" s="250">
        <v>54814</v>
      </c>
      <c r="D29" s="106"/>
    </row>
    <row r="30" spans="1:4" s="104" customFormat="1">
      <c r="A30" s="103">
        <v>7</v>
      </c>
      <c r="B30" s="90" t="s">
        <v>117</v>
      </c>
      <c r="C30" s="251">
        <f>C31+C32</f>
        <v>86000</v>
      </c>
      <c r="D30" s="121"/>
    </row>
    <row r="31" spans="1:4" s="101" customFormat="1" ht="31.5">
      <c r="A31" s="106" t="s">
        <v>7</v>
      </c>
      <c r="B31" s="111" t="s">
        <v>118</v>
      </c>
      <c r="C31" s="252">
        <v>37800</v>
      </c>
      <c r="D31" s="106"/>
    </row>
    <row r="32" spans="1:4" s="101" customFormat="1" ht="31.5">
      <c r="A32" s="106" t="s">
        <v>7</v>
      </c>
      <c r="B32" s="112" t="s">
        <v>118</v>
      </c>
      <c r="C32" s="252">
        <v>48200</v>
      </c>
      <c r="D32" s="106"/>
    </row>
    <row r="33" spans="1:4" s="101" customFormat="1" ht="18.75">
      <c r="A33" s="121">
        <v>8</v>
      </c>
      <c r="B33" s="120" t="s">
        <v>133</v>
      </c>
      <c r="C33" s="253">
        <f>C34</f>
        <v>913500</v>
      </c>
      <c r="D33" s="106"/>
    </row>
    <row r="34" spans="1:4" s="101" customFormat="1" ht="31.5">
      <c r="A34" s="106" t="s">
        <v>7</v>
      </c>
      <c r="B34" s="112" t="s">
        <v>134</v>
      </c>
      <c r="C34" s="252">
        <v>913500</v>
      </c>
      <c r="D34" s="106"/>
    </row>
    <row r="35" spans="1:4" s="100" customFormat="1">
      <c r="A35" s="94"/>
      <c r="B35" s="107" t="s">
        <v>122</v>
      </c>
      <c r="C35" s="254">
        <f>C20+C8+C22+C24+C26+C28+C30+C33</f>
        <v>5824403.0999999996</v>
      </c>
      <c r="D35" s="97"/>
    </row>
  </sheetData>
  <mergeCells count="3">
    <mergeCell ref="C5:D5"/>
    <mergeCell ref="A3:D3"/>
    <mergeCell ref="A2:D2"/>
  </mergeCells>
  <printOptions horizontalCentered="1"/>
  <pageMargins left="0.31496062992125984" right="0" top="0.55118110236220474" bottom="0.35433070866141736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activeCell="D6" sqref="D6"/>
    </sheetView>
  </sheetViews>
  <sheetFormatPr defaultRowHeight="16.5"/>
  <cols>
    <col min="1" max="1" width="4" style="132" customWidth="1"/>
    <col min="2" max="2" width="36.33203125" style="56" customWidth="1"/>
    <col min="3" max="3" width="11" style="133" customWidth="1"/>
    <col min="4" max="4" width="14.44140625" style="133" customWidth="1"/>
    <col min="5" max="5" width="8.5546875" style="133" customWidth="1"/>
    <col min="6" max="6" width="10.6640625" style="192" customWidth="1"/>
    <col min="7" max="7" width="12.6640625" style="56" bestFit="1" customWidth="1"/>
    <col min="8" max="8" width="15.6640625" style="56" bestFit="1" customWidth="1"/>
    <col min="9" max="9" width="12.33203125" style="56" bestFit="1" customWidth="1"/>
    <col min="10" max="256" width="9.109375" style="56"/>
    <col min="257" max="257" width="4" style="56" customWidth="1"/>
    <col min="258" max="258" width="36.33203125" style="56" customWidth="1"/>
    <col min="259" max="259" width="15.88671875" style="56" customWidth="1"/>
    <col min="260" max="260" width="14.44140625" style="56" customWidth="1"/>
    <col min="261" max="261" width="12.5546875" style="56" customWidth="1"/>
    <col min="262" max="262" width="13.88671875" style="56" customWidth="1"/>
    <col min="263" max="263" width="12.6640625" style="56" bestFit="1" customWidth="1"/>
    <col min="264" max="264" width="15.6640625" style="56" bestFit="1" customWidth="1"/>
    <col min="265" max="265" width="12.33203125" style="56" bestFit="1" customWidth="1"/>
    <col min="266" max="512" width="9.109375" style="56"/>
    <col min="513" max="513" width="4" style="56" customWidth="1"/>
    <col min="514" max="514" width="36.33203125" style="56" customWidth="1"/>
    <col min="515" max="515" width="15.88671875" style="56" customWidth="1"/>
    <col min="516" max="516" width="14.44140625" style="56" customWidth="1"/>
    <col min="517" max="517" width="12.5546875" style="56" customWidth="1"/>
    <col min="518" max="518" width="13.88671875" style="56" customWidth="1"/>
    <col min="519" max="519" width="12.6640625" style="56" bestFit="1" customWidth="1"/>
    <col min="520" max="520" width="15.6640625" style="56" bestFit="1" customWidth="1"/>
    <col min="521" max="521" width="12.33203125" style="56" bestFit="1" customWidth="1"/>
    <col min="522" max="768" width="9.109375" style="56"/>
    <col min="769" max="769" width="4" style="56" customWidth="1"/>
    <col min="770" max="770" width="36.33203125" style="56" customWidth="1"/>
    <col min="771" max="771" width="15.88671875" style="56" customWidth="1"/>
    <col min="772" max="772" width="14.44140625" style="56" customWidth="1"/>
    <col min="773" max="773" width="12.5546875" style="56" customWidth="1"/>
    <col min="774" max="774" width="13.88671875" style="56" customWidth="1"/>
    <col min="775" max="775" width="12.6640625" style="56" bestFit="1" customWidth="1"/>
    <col min="776" max="776" width="15.6640625" style="56" bestFit="1" customWidth="1"/>
    <col min="777" max="777" width="12.33203125" style="56" bestFit="1" customWidth="1"/>
    <col min="778" max="1024" width="9.109375" style="56"/>
    <col min="1025" max="1025" width="4" style="56" customWidth="1"/>
    <col min="1026" max="1026" width="36.33203125" style="56" customWidth="1"/>
    <col min="1027" max="1027" width="15.88671875" style="56" customWidth="1"/>
    <col min="1028" max="1028" width="14.44140625" style="56" customWidth="1"/>
    <col min="1029" max="1029" width="12.5546875" style="56" customWidth="1"/>
    <col min="1030" max="1030" width="13.88671875" style="56" customWidth="1"/>
    <col min="1031" max="1031" width="12.6640625" style="56" bestFit="1" customWidth="1"/>
    <col min="1032" max="1032" width="15.6640625" style="56" bestFit="1" customWidth="1"/>
    <col min="1033" max="1033" width="12.33203125" style="56" bestFit="1" customWidth="1"/>
    <col min="1034" max="1280" width="9.109375" style="56"/>
    <col min="1281" max="1281" width="4" style="56" customWidth="1"/>
    <col min="1282" max="1282" width="36.33203125" style="56" customWidth="1"/>
    <col min="1283" max="1283" width="15.88671875" style="56" customWidth="1"/>
    <col min="1284" max="1284" width="14.44140625" style="56" customWidth="1"/>
    <col min="1285" max="1285" width="12.5546875" style="56" customWidth="1"/>
    <col min="1286" max="1286" width="13.88671875" style="56" customWidth="1"/>
    <col min="1287" max="1287" width="12.6640625" style="56" bestFit="1" customWidth="1"/>
    <col min="1288" max="1288" width="15.6640625" style="56" bestFit="1" customWidth="1"/>
    <col min="1289" max="1289" width="12.33203125" style="56" bestFit="1" customWidth="1"/>
    <col min="1290" max="1536" width="9.109375" style="56"/>
    <col min="1537" max="1537" width="4" style="56" customWidth="1"/>
    <col min="1538" max="1538" width="36.33203125" style="56" customWidth="1"/>
    <col min="1539" max="1539" width="15.88671875" style="56" customWidth="1"/>
    <col min="1540" max="1540" width="14.44140625" style="56" customWidth="1"/>
    <col min="1541" max="1541" width="12.5546875" style="56" customWidth="1"/>
    <col min="1542" max="1542" width="13.88671875" style="56" customWidth="1"/>
    <col min="1543" max="1543" width="12.6640625" style="56" bestFit="1" customWidth="1"/>
    <col min="1544" max="1544" width="15.6640625" style="56" bestFit="1" customWidth="1"/>
    <col min="1545" max="1545" width="12.33203125" style="56" bestFit="1" customWidth="1"/>
    <col min="1546" max="1792" width="9.109375" style="56"/>
    <col min="1793" max="1793" width="4" style="56" customWidth="1"/>
    <col min="1794" max="1794" width="36.33203125" style="56" customWidth="1"/>
    <col min="1795" max="1795" width="15.88671875" style="56" customWidth="1"/>
    <col min="1796" max="1796" width="14.44140625" style="56" customWidth="1"/>
    <col min="1797" max="1797" width="12.5546875" style="56" customWidth="1"/>
    <col min="1798" max="1798" width="13.88671875" style="56" customWidth="1"/>
    <col min="1799" max="1799" width="12.6640625" style="56" bestFit="1" customWidth="1"/>
    <col min="1800" max="1800" width="15.6640625" style="56" bestFit="1" customWidth="1"/>
    <col min="1801" max="1801" width="12.33203125" style="56" bestFit="1" customWidth="1"/>
    <col min="1802" max="2048" width="9.109375" style="56"/>
    <col min="2049" max="2049" width="4" style="56" customWidth="1"/>
    <col min="2050" max="2050" width="36.33203125" style="56" customWidth="1"/>
    <col min="2051" max="2051" width="15.88671875" style="56" customWidth="1"/>
    <col min="2052" max="2052" width="14.44140625" style="56" customWidth="1"/>
    <col min="2053" max="2053" width="12.5546875" style="56" customWidth="1"/>
    <col min="2054" max="2054" width="13.88671875" style="56" customWidth="1"/>
    <col min="2055" max="2055" width="12.6640625" style="56" bestFit="1" customWidth="1"/>
    <col min="2056" max="2056" width="15.6640625" style="56" bestFit="1" customWidth="1"/>
    <col min="2057" max="2057" width="12.33203125" style="56" bestFit="1" customWidth="1"/>
    <col min="2058" max="2304" width="9.109375" style="56"/>
    <col min="2305" max="2305" width="4" style="56" customWidth="1"/>
    <col min="2306" max="2306" width="36.33203125" style="56" customWidth="1"/>
    <col min="2307" max="2307" width="15.88671875" style="56" customWidth="1"/>
    <col min="2308" max="2308" width="14.44140625" style="56" customWidth="1"/>
    <col min="2309" max="2309" width="12.5546875" style="56" customWidth="1"/>
    <col min="2310" max="2310" width="13.88671875" style="56" customWidth="1"/>
    <col min="2311" max="2311" width="12.6640625" style="56" bestFit="1" customWidth="1"/>
    <col min="2312" max="2312" width="15.6640625" style="56" bestFit="1" customWidth="1"/>
    <col min="2313" max="2313" width="12.33203125" style="56" bestFit="1" customWidth="1"/>
    <col min="2314" max="2560" width="9.109375" style="56"/>
    <col min="2561" max="2561" width="4" style="56" customWidth="1"/>
    <col min="2562" max="2562" width="36.33203125" style="56" customWidth="1"/>
    <col min="2563" max="2563" width="15.88671875" style="56" customWidth="1"/>
    <col min="2564" max="2564" width="14.44140625" style="56" customWidth="1"/>
    <col min="2565" max="2565" width="12.5546875" style="56" customWidth="1"/>
    <col min="2566" max="2566" width="13.88671875" style="56" customWidth="1"/>
    <col min="2567" max="2567" width="12.6640625" style="56" bestFit="1" customWidth="1"/>
    <col min="2568" max="2568" width="15.6640625" style="56" bestFit="1" customWidth="1"/>
    <col min="2569" max="2569" width="12.33203125" style="56" bestFit="1" customWidth="1"/>
    <col min="2570" max="2816" width="9.109375" style="56"/>
    <col min="2817" max="2817" width="4" style="56" customWidth="1"/>
    <col min="2818" max="2818" width="36.33203125" style="56" customWidth="1"/>
    <col min="2819" max="2819" width="15.88671875" style="56" customWidth="1"/>
    <col min="2820" max="2820" width="14.44140625" style="56" customWidth="1"/>
    <col min="2821" max="2821" width="12.5546875" style="56" customWidth="1"/>
    <col min="2822" max="2822" width="13.88671875" style="56" customWidth="1"/>
    <col min="2823" max="2823" width="12.6640625" style="56" bestFit="1" customWidth="1"/>
    <col min="2824" max="2824" width="15.6640625" style="56" bestFit="1" customWidth="1"/>
    <col min="2825" max="2825" width="12.33203125" style="56" bestFit="1" customWidth="1"/>
    <col min="2826" max="3072" width="9.109375" style="56"/>
    <col min="3073" max="3073" width="4" style="56" customWidth="1"/>
    <col min="3074" max="3074" width="36.33203125" style="56" customWidth="1"/>
    <col min="3075" max="3075" width="15.88671875" style="56" customWidth="1"/>
    <col min="3076" max="3076" width="14.44140625" style="56" customWidth="1"/>
    <col min="3077" max="3077" width="12.5546875" style="56" customWidth="1"/>
    <col min="3078" max="3078" width="13.88671875" style="56" customWidth="1"/>
    <col min="3079" max="3079" width="12.6640625" style="56" bestFit="1" customWidth="1"/>
    <col min="3080" max="3080" width="15.6640625" style="56" bestFit="1" customWidth="1"/>
    <col min="3081" max="3081" width="12.33203125" style="56" bestFit="1" customWidth="1"/>
    <col min="3082" max="3328" width="9.109375" style="56"/>
    <col min="3329" max="3329" width="4" style="56" customWidth="1"/>
    <col min="3330" max="3330" width="36.33203125" style="56" customWidth="1"/>
    <col min="3331" max="3331" width="15.88671875" style="56" customWidth="1"/>
    <col min="3332" max="3332" width="14.44140625" style="56" customWidth="1"/>
    <col min="3333" max="3333" width="12.5546875" style="56" customWidth="1"/>
    <col min="3334" max="3334" width="13.88671875" style="56" customWidth="1"/>
    <col min="3335" max="3335" width="12.6640625" style="56" bestFit="1" customWidth="1"/>
    <col min="3336" max="3336" width="15.6640625" style="56" bestFit="1" customWidth="1"/>
    <col min="3337" max="3337" width="12.33203125" style="56" bestFit="1" customWidth="1"/>
    <col min="3338" max="3584" width="9.109375" style="56"/>
    <col min="3585" max="3585" width="4" style="56" customWidth="1"/>
    <col min="3586" max="3586" width="36.33203125" style="56" customWidth="1"/>
    <col min="3587" max="3587" width="15.88671875" style="56" customWidth="1"/>
    <col min="3588" max="3588" width="14.44140625" style="56" customWidth="1"/>
    <col min="3589" max="3589" width="12.5546875" style="56" customWidth="1"/>
    <col min="3590" max="3590" width="13.88671875" style="56" customWidth="1"/>
    <col min="3591" max="3591" width="12.6640625" style="56" bestFit="1" customWidth="1"/>
    <col min="3592" max="3592" width="15.6640625" style="56" bestFit="1" customWidth="1"/>
    <col min="3593" max="3593" width="12.33203125" style="56" bestFit="1" customWidth="1"/>
    <col min="3594" max="3840" width="9.109375" style="56"/>
    <col min="3841" max="3841" width="4" style="56" customWidth="1"/>
    <col min="3842" max="3842" width="36.33203125" style="56" customWidth="1"/>
    <col min="3843" max="3843" width="15.88671875" style="56" customWidth="1"/>
    <col min="3844" max="3844" width="14.44140625" style="56" customWidth="1"/>
    <col min="3845" max="3845" width="12.5546875" style="56" customWidth="1"/>
    <col min="3846" max="3846" width="13.88671875" style="56" customWidth="1"/>
    <col min="3847" max="3847" width="12.6640625" style="56" bestFit="1" customWidth="1"/>
    <col min="3848" max="3848" width="15.6640625" style="56" bestFit="1" customWidth="1"/>
    <col min="3849" max="3849" width="12.33203125" style="56" bestFit="1" customWidth="1"/>
    <col min="3850" max="4096" width="9.109375" style="56"/>
    <col min="4097" max="4097" width="4" style="56" customWidth="1"/>
    <col min="4098" max="4098" width="36.33203125" style="56" customWidth="1"/>
    <col min="4099" max="4099" width="15.88671875" style="56" customWidth="1"/>
    <col min="4100" max="4100" width="14.44140625" style="56" customWidth="1"/>
    <col min="4101" max="4101" width="12.5546875" style="56" customWidth="1"/>
    <col min="4102" max="4102" width="13.88671875" style="56" customWidth="1"/>
    <col min="4103" max="4103" width="12.6640625" style="56" bestFit="1" customWidth="1"/>
    <col min="4104" max="4104" width="15.6640625" style="56" bestFit="1" customWidth="1"/>
    <col min="4105" max="4105" width="12.33203125" style="56" bestFit="1" customWidth="1"/>
    <col min="4106" max="4352" width="9.109375" style="56"/>
    <col min="4353" max="4353" width="4" style="56" customWidth="1"/>
    <col min="4354" max="4354" width="36.33203125" style="56" customWidth="1"/>
    <col min="4355" max="4355" width="15.88671875" style="56" customWidth="1"/>
    <col min="4356" max="4356" width="14.44140625" style="56" customWidth="1"/>
    <col min="4357" max="4357" width="12.5546875" style="56" customWidth="1"/>
    <col min="4358" max="4358" width="13.88671875" style="56" customWidth="1"/>
    <col min="4359" max="4359" width="12.6640625" style="56" bestFit="1" customWidth="1"/>
    <col min="4360" max="4360" width="15.6640625" style="56" bestFit="1" customWidth="1"/>
    <col min="4361" max="4361" width="12.33203125" style="56" bestFit="1" customWidth="1"/>
    <col min="4362" max="4608" width="9.109375" style="56"/>
    <col min="4609" max="4609" width="4" style="56" customWidth="1"/>
    <col min="4610" max="4610" width="36.33203125" style="56" customWidth="1"/>
    <col min="4611" max="4611" width="15.88671875" style="56" customWidth="1"/>
    <col min="4612" max="4612" width="14.44140625" style="56" customWidth="1"/>
    <col min="4613" max="4613" width="12.5546875" style="56" customWidth="1"/>
    <col min="4614" max="4614" width="13.88671875" style="56" customWidth="1"/>
    <col min="4615" max="4615" width="12.6640625" style="56" bestFit="1" customWidth="1"/>
    <col min="4616" max="4616" width="15.6640625" style="56" bestFit="1" customWidth="1"/>
    <col min="4617" max="4617" width="12.33203125" style="56" bestFit="1" customWidth="1"/>
    <col min="4618" max="4864" width="9.109375" style="56"/>
    <col min="4865" max="4865" width="4" style="56" customWidth="1"/>
    <col min="4866" max="4866" width="36.33203125" style="56" customWidth="1"/>
    <col min="4867" max="4867" width="15.88671875" style="56" customWidth="1"/>
    <col min="4868" max="4868" width="14.44140625" style="56" customWidth="1"/>
    <col min="4869" max="4869" width="12.5546875" style="56" customWidth="1"/>
    <col min="4870" max="4870" width="13.88671875" style="56" customWidth="1"/>
    <col min="4871" max="4871" width="12.6640625" style="56" bestFit="1" customWidth="1"/>
    <col min="4872" max="4872" width="15.6640625" style="56" bestFit="1" customWidth="1"/>
    <col min="4873" max="4873" width="12.33203125" style="56" bestFit="1" customWidth="1"/>
    <col min="4874" max="5120" width="9.109375" style="56"/>
    <col min="5121" max="5121" width="4" style="56" customWidth="1"/>
    <col min="5122" max="5122" width="36.33203125" style="56" customWidth="1"/>
    <col min="5123" max="5123" width="15.88671875" style="56" customWidth="1"/>
    <col min="5124" max="5124" width="14.44140625" style="56" customWidth="1"/>
    <col min="5125" max="5125" width="12.5546875" style="56" customWidth="1"/>
    <col min="5126" max="5126" width="13.88671875" style="56" customWidth="1"/>
    <col min="5127" max="5127" width="12.6640625" style="56" bestFit="1" customWidth="1"/>
    <col min="5128" max="5128" width="15.6640625" style="56" bestFit="1" customWidth="1"/>
    <col min="5129" max="5129" width="12.33203125" style="56" bestFit="1" customWidth="1"/>
    <col min="5130" max="5376" width="9.109375" style="56"/>
    <col min="5377" max="5377" width="4" style="56" customWidth="1"/>
    <col min="5378" max="5378" width="36.33203125" style="56" customWidth="1"/>
    <col min="5379" max="5379" width="15.88671875" style="56" customWidth="1"/>
    <col min="5380" max="5380" width="14.44140625" style="56" customWidth="1"/>
    <col min="5381" max="5381" width="12.5546875" style="56" customWidth="1"/>
    <col min="5382" max="5382" width="13.88671875" style="56" customWidth="1"/>
    <col min="5383" max="5383" width="12.6640625" style="56" bestFit="1" customWidth="1"/>
    <col min="5384" max="5384" width="15.6640625" style="56" bestFit="1" customWidth="1"/>
    <col min="5385" max="5385" width="12.33203125" style="56" bestFit="1" customWidth="1"/>
    <col min="5386" max="5632" width="9.109375" style="56"/>
    <col min="5633" max="5633" width="4" style="56" customWidth="1"/>
    <col min="5634" max="5634" width="36.33203125" style="56" customWidth="1"/>
    <col min="5635" max="5635" width="15.88671875" style="56" customWidth="1"/>
    <col min="5636" max="5636" width="14.44140625" style="56" customWidth="1"/>
    <col min="5637" max="5637" width="12.5546875" style="56" customWidth="1"/>
    <col min="5638" max="5638" width="13.88671875" style="56" customWidth="1"/>
    <col min="5639" max="5639" width="12.6640625" style="56" bestFit="1" customWidth="1"/>
    <col min="5640" max="5640" width="15.6640625" style="56" bestFit="1" customWidth="1"/>
    <col min="5641" max="5641" width="12.33203125" style="56" bestFit="1" customWidth="1"/>
    <col min="5642" max="5888" width="9.109375" style="56"/>
    <col min="5889" max="5889" width="4" style="56" customWidth="1"/>
    <col min="5890" max="5890" width="36.33203125" style="56" customWidth="1"/>
    <col min="5891" max="5891" width="15.88671875" style="56" customWidth="1"/>
    <col min="5892" max="5892" width="14.44140625" style="56" customWidth="1"/>
    <col min="5893" max="5893" width="12.5546875" style="56" customWidth="1"/>
    <col min="5894" max="5894" width="13.88671875" style="56" customWidth="1"/>
    <col min="5895" max="5895" width="12.6640625" style="56" bestFit="1" customWidth="1"/>
    <col min="5896" max="5896" width="15.6640625" style="56" bestFit="1" customWidth="1"/>
    <col min="5897" max="5897" width="12.33203125" style="56" bestFit="1" customWidth="1"/>
    <col min="5898" max="6144" width="9.109375" style="56"/>
    <col min="6145" max="6145" width="4" style="56" customWidth="1"/>
    <col min="6146" max="6146" width="36.33203125" style="56" customWidth="1"/>
    <col min="6147" max="6147" width="15.88671875" style="56" customWidth="1"/>
    <col min="6148" max="6148" width="14.44140625" style="56" customWidth="1"/>
    <col min="6149" max="6149" width="12.5546875" style="56" customWidth="1"/>
    <col min="6150" max="6150" width="13.88671875" style="56" customWidth="1"/>
    <col min="6151" max="6151" width="12.6640625" style="56" bestFit="1" customWidth="1"/>
    <col min="6152" max="6152" width="15.6640625" style="56" bestFit="1" customWidth="1"/>
    <col min="6153" max="6153" width="12.33203125" style="56" bestFit="1" customWidth="1"/>
    <col min="6154" max="6400" width="9.109375" style="56"/>
    <col min="6401" max="6401" width="4" style="56" customWidth="1"/>
    <col min="6402" max="6402" width="36.33203125" style="56" customWidth="1"/>
    <col min="6403" max="6403" width="15.88671875" style="56" customWidth="1"/>
    <col min="6404" max="6404" width="14.44140625" style="56" customWidth="1"/>
    <col min="6405" max="6405" width="12.5546875" style="56" customWidth="1"/>
    <col min="6406" max="6406" width="13.88671875" style="56" customWidth="1"/>
    <col min="6407" max="6407" width="12.6640625" style="56" bestFit="1" customWidth="1"/>
    <col min="6408" max="6408" width="15.6640625" style="56" bestFit="1" customWidth="1"/>
    <col min="6409" max="6409" width="12.33203125" style="56" bestFit="1" customWidth="1"/>
    <col min="6410" max="6656" width="9.109375" style="56"/>
    <col min="6657" max="6657" width="4" style="56" customWidth="1"/>
    <col min="6658" max="6658" width="36.33203125" style="56" customWidth="1"/>
    <col min="6659" max="6659" width="15.88671875" style="56" customWidth="1"/>
    <col min="6660" max="6660" width="14.44140625" style="56" customWidth="1"/>
    <col min="6661" max="6661" width="12.5546875" style="56" customWidth="1"/>
    <col min="6662" max="6662" width="13.88671875" style="56" customWidth="1"/>
    <col min="6663" max="6663" width="12.6640625" style="56" bestFit="1" customWidth="1"/>
    <col min="6664" max="6664" width="15.6640625" style="56" bestFit="1" customWidth="1"/>
    <col min="6665" max="6665" width="12.33203125" style="56" bestFit="1" customWidth="1"/>
    <col min="6666" max="6912" width="9.109375" style="56"/>
    <col min="6913" max="6913" width="4" style="56" customWidth="1"/>
    <col min="6914" max="6914" width="36.33203125" style="56" customWidth="1"/>
    <col min="6915" max="6915" width="15.88671875" style="56" customWidth="1"/>
    <col min="6916" max="6916" width="14.44140625" style="56" customWidth="1"/>
    <col min="6917" max="6917" width="12.5546875" style="56" customWidth="1"/>
    <col min="6918" max="6918" width="13.88671875" style="56" customWidth="1"/>
    <col min="6919" max="6919" width="12.6640625" style="56" bestFit="1" customWidth="1"/>
    <col min="6920" max="6920" width="15.6640625" style="56" bestFit="1" customWidth="1"/>
    <col min="6921" max="6921" width="12.33203125" style="56" bestFit="1" customWidth="1"/>
    <col min="6922" max="7168" width="9.109375" style="56"/>
    <col min="7169" max="7169" width="4" style="56" customWidth="1"/>
    <col min="7170" max="7170" width="36.33203125" style="56" customWidth="1"/>
    <col min="7171" max="7171" width="15.88671875" style="56" customWidth="1"/>
    <col min="7172" max="7172" width="14.44140625" style="56" customWidth="1"/>
    <col min="7173" max="7173" width="12.5546875" style="56" customWidth="1"/>
    <col min="7174" max="7174" width="13.88671875" style="56" customWidth="1"/>
    <col min="7175" max="7175" width="12.6640625" style="56" bestFit="1" customWidth="1"/>
    <col min="7176" max="7176" width="15.6640625" style="56" bestFit="1" customWidth="1"/>
    <col min="7177" max="7177" width="12.33203125" style="56" bestFit="1" customWidth="1"/>
    <col min="7178" max="7424" width="9.109375" style="56"/>
    <col min="7425" max="7425" width="4" style="56" customWidth="1"/>
    <col min="7426" max="7426" width="36.33203125" style="56" customWidth="1"/>
    <col min="7427" max="7427" width="15.88671875" style="56" customWidth="1"/>
    <col min="7428" max="7428" width="14.44140625" style="56" customWidth="1"/>
    <col min="7429" max="7429" width="12.5546875" style="56" customWidth="1"/>
    <col min="7430" max="7430" width="13.88671875" style="56" customWidth="1"/>
    <col min="7431" max="7431" width="12.6640625" style="56" bestFit="1" customWidth="1"/>
    <col min="7432" max="7432" width="15.6640625" style="56" bestFit="1" customWidth="1"/>
    <col min="7433" max="7433" width="12.33203125" style="56" bestFit="1" customWidth="1"/>
    <col min="7434" max="7680" width="9.109375" style="56"/>
    <col min="7681" max="7681" width="4" style="56" customWidth="1"/>
    <col min="7682" max="7682" width="36.33203125" style="56" customWidth="1"/>
    <col min="7683" max="7683" width="15.88671875" style="56" customWidth="1"/>
    <col min="7684" max="7684" width="14.44140625" style="56" customWidth="1"/>
    <col min="7685" max="7685" width="12.5546875" style="56" customWidth="1"/>
    <col min="7686" max="7686" width="13.88671875" style="56" customWidth="1"/>
    <col min="7687" max="7687" width="12.6640625" style="56" bestFit="1" customWidth="1"/>
    <col min="7688" max="7688" width="15.6640625" style="56" bestFit="1" customWidth="1"/>
    <col min="7689" max="7689" width="12.33203125" style="56" bestFit="1" customWidth="1"/>
    <col min="7690" max="7936" width="9.109375" style="56"/>
    <col min="7937" max="7937" width="4" style="56" customWidth="1"/>
    <col min="7938" max="7938" width="36.33203125" style="56" customWidth="1"/>
    <col min="7939" max="7939" width="15.88671875" style="56" customWidth="1"/>
    <col min="7940" max="7940" width="14.44140625" style="56" customWidth="1"/>
    <col min="7941" max="7941" width="12.5546875" style="56" customWidth="1"/>
    <col min="7942" max="7942" width="13.88671875" style="56" customWidth="1"/>
    <col min="7943" max="7943" width="12.6640625" style="56" bestFit="1" customWidth="1"/>
    <col min="7944" max="7944" width="15.6640625" style="56" bestFit="1" customWidth="1"/>
    <col min="7945" max="7945" width="12.33203125" style="56" bestFit="1" customWidth="1"/>
    <col min="7946" max="8192" width="9.109375" style="56"/>
    <col min="8193" max="8193" width="4" style="56" customWidth="1"/>
    <col min="8194" max="8194" width="36.33203125" style="56" customWidth="1"/>
    <col min="8195" max="8195" width="15.88671875" style="56" customWidth="1"/>
    <col min="8196" max="8196" width="14.44140625" style="56" customWidth="1"/>
    <col min="8197" max="8197" width="12.5546875" style="56" customWidth="1"/>
    <col min="8198" max="8198" width="13.88671875" style="56" customWidth="1"/>
    <col min="8199" max="8199" width="12.6640625" style="56" bestFit="1" customWidth="1"/>
    <col min="8200" max="8200" width="15.6640625" style="56" bestFit="1" customWidth="1"/>
    <col min="8201" max="8201" width="12.33203125" style="56" bestFit="1" customWidth="1"/>
    <col min="8202" max="8448" width="9.109375" style="56"/>
    <col min="8449" max="8449" width="4" style="56" customWidth="1"/>
    <col min="8450" max="8450" width="36.33203125" style="56" customWidth="1"/>
    <col min="8451" max="8451" width="15.88671875" style="56" customWidth="1"/>
    <col min="8452" max="8452" width="14.44140625" style="56" customWidth="1"/>
    <col min="8453" max="8453" width="12.5546875" style="56" customWidth="1"/>
    <col min="8454" max="8454" width="13.88671875" style="56" customWidth="1"/>
    <col min="8455" max="8455" width="12.6640625" style="56" bestFit="1" customWidth="1"/>
    <col min="8456" max="8456" width="15.6640625" style="56" bestFit="1" customWidth="1"/>
    <col min="8457" max="8457" width="12.33203125" style="56" bestFit="1" customWidth="1"/>
    <col min="8458" max="8704" width="9.109375" style="56"/>
    <col min="8705" max="8705" width="4" style="56" customWidth="1"/>
    <col min="8706" max="8706" width="36.33203125" style="56" customWidth="1"/>
    <col min="8707" max="8707" width="15.88671875" style="56" customWidth="1"/>
    <col min="8708" max="8708" width="14.44140625" style="56" customWidth="1"/>
    <col min="8709" max="8709" width="12.5546875" style="56" customWidth="1"/>
    <col min="8710" max="8710" width="13.88671875" style="56" customWidth="1"/>
    <col min="8711" max="8711" width="12.6640625" style="56" bestFit="1" customWidth="1"/>
    <col min="8712" max="8712" width="15.6640625" style="56" bestFit="1" customWidth="1"/>
    <col min="8713" max="8713" width="12.33203125" style="56" bestFit="1" customWidth="1"/>
    <col min="8714" max="8960" width="9.109375" style="56"/>
    <col min="8961" max="8961" width="4" style="56" customWidth="1"/>
    <col min="8962" max="8962" width="36.33203125" style="56" customWidth="1"/>
    <col min="8963" max="8963" width="15.88671875" style="56" customWidth="1"/>
    <col min="8964" max="8964" width="14.44140625" style="56" customWidth="1"/>
    <col min="8965" max="8965" width="12.5546875" style="56" customWidth="1"/>
    <col min="8966" max="8966" width="13.88671875" style="56" customWidth="1"/>
    <col min="8967" max="8967" width="12.6640625" style="56" bestFit="1" customWidth="1"/>
    <col min="8968" max="8968" width="15.6640625" style="56" bestFit="1" customWidth="1"/>
    <col min="8969" max="8969" width="12.33203125" style="56" bestFit="1" customWidth="1"/>
    <col min="8970" max="9216" width="9.109375" style="56"/>
    <col min="9217" max="9217" width="4" style="56" customWidth="1"/>
    <col min="9218" max="9218" width="36.33203125" style="56" customWidth="1"/>
    <col min="9219" max="9219" width="15.88671875" style="56" customWidth="1"/>
    <col min="9220" max="9220" width="14.44140625" style="56" customWidth="1"/>
    <col min="9221" max="9221" width="12.5546875" style="56" customWidth="1"/>
    <col min="9222" max="9222" width="13.88671875" style="56" customWidth="1"/>
    <col min="9223" max="9223" width="12.6640625" style="56" bestFit="1" customWidth="1"/>
    <col min="9224" max="9224" width="15.6640625" style="56" bestFit="1" customWidth="1"/>
    <col min="9225" max="9225" width="12.33203125" style="56" bestFit="1" customWidth="1"/>
    <col min="9226" max="9472" width="9.109375" style="56"/>
    <col min="9473" max="9473" width="4" style="56" customWidth="1"/>
    <col min="9474" max="9474" width="36.33203125" style="56" customWidth="1"/>
    <col min="9475" max="9475" width="15.88671875" style="56" customWidth="1"/>
    <col min="9476" max="9476" width="14.44140625" style="56" customWidth="1"/>
    <col min="9477" max="9477" width="12.5546875" style="56" customWidth="1"/>
    <col min="9478" max="9478" width="13.88671875" style="56" customWidth="1"/>
    <col min="9479" max="9479" width="12.6640625" style="56" bestFit="1" customWidth="1"/>
    <col min="9480" max="9480" width="15.6640625" style="56" bestFit="1" customWidth="1"/>
    <col min="9481" max="9481" width="12.33203125" style="56" bestFit="1" customWidth="1"/>
    <col min="9482" max="9728" width="9.109375" style="56"/>
    <col min="9729" max="9729" width="4" style="56" customWidth="1"/>
    <col min="9730" max="9730" width="36.33203125" style="56" customWidth="1"/>
    <col min="9731" max="9731" width="15.88671875" style="56" customWidth="1"/>
    <col min="9732" max="9732" width="14.44140625" style="56" customWidth="1"/>
    <col min="9733" max="9733" width="12.5546875" style="56" customWidth="1"/>
    <col min="9734" max="9734" width="13.88671875" style="56" customWidth="1"/>
    <col min="9735" max="9735" width="12.6640625" style="56" bestFit="1" customWidth="1"/>
    <col min="9736" max="9736" width="15.6640625" style="56" bestFit="1" customWidth="1"/>
    <col min="9737" max="9737" width="12.33203125" style="56" bestFit="1" customWidth="1"/>
    <col min="9738" max="9984" width="9.109375" style="56"/>
    <col min="9985" max="9985" width="4" style="56" customWidth="1"/>
    <col min="9986" max="9986" width="36.33203125" style="56" customWidth="1"/>
    <col min="9987" max="9987" width="15.88671875" style="56" customWidth="1"/>
    <col min="9988" max="9988" width="14.44140625" style="56" customWidth="1"/>
    <col min="9989" max="9989" width="12.5546875" style="56" customWidth="1"/>
    <col min="9990" max="9990" width="13.88671875" style="56" customWidth="1"/>
    <col min="9991" max="9991" width="12.6640625" style="56" bestFit="1" customWidth="1"/>
    <col min="9992" max="9992" width="15.6640625" style="56" bestFit="1" customWidth="1"/>
    <col min="9993" max="9993" width="12.33203125" style="56" bestFit="1" customWidth="1"/>
    <col min="9994" max="10240" width="9.109375" style="56"/>
    <col min="10241" max="10241" width="4" style="56" customWidth="1"/>
    <col min="10242" max="10242" width="36.33203125" style="56" customWidth="1"/>
    <col min="10243" max="10243" width="15.88671875" style="56" customWidth="1"/>
    <col min="10244" max="10244" width="14.44140625" style="56" customWidth="1"/>
    <col min="10245" max="10245" width="12.5546875" style="56" customWidth="1"/>
    <col min="10246" max="10246" width="13.88671875" style="56" customWidth="1"/>
    <col min="10247" max="10247" width="12.6640625" style="56" bestFit="1" customWidth="1"/>
    <col min="10248" max="10248" width="15.6640625" style="56" bestFit="1" customWidth="1"/>
    <col min="10249" max="10249" width="12.33203125" style="56" bestFit="1" customWidth="1"/>
    <col min="10250" max="10496" width="9.109375" style="56"/>
    <col min="10497" max="10497" width="4" style="56" customWidth="1"/>
    <col min="10498" max="10498" width="36.33203125" style="56" customWidth="1"/>
    <col min="10499" max="10499" width="15.88671875" style="56" customWidth="1"/>
    <col min="10500" max="10500" width="14.44140625" style="56" customWidth="1"/>
    <col min="10501" max="10501" width="12.5546875" style="56" customWidth="1"/>
    <col min="10502" max="10502" width="13.88671875" style="56" customWidth="1"/>
    <col min="10503" max="10503" width="12.6640625" style="56" bestFit="1" customWidth="1"/>
    <col min="10504" max="10504" width="15.6640625" style="56" bestFit="1" customWidth="1"/>
    <col min="10505" max="10505" width="12.33203125" style="56" bestFit="1" customWidth="1"/>
    <col min="10506" max="10752" width="9.109375" style="56"/>
    <col min="10753" max="10753" width="4" style="56" customWidth="1"/>
    <col min="10754" max="10754" width="36.33203125" style="56" customWidth="1"/>
    <col min="10755" max="10755" width="15.88671875" style="56" customWidth="1"/>
    <col min="10756" max="10756" width="14.44140625" style="56" customWidth="1"/>
    <col min="10757" max="10757" width="12.5546875" style="56" customWidth="1"/>
    <col min="10758" max="10758" width="13.88671875" style="56" customWidth="1"/>
    <col min="10759" max="10759" width="12.6640625" style="56" bestFit="1" customWidth="1"/>
    <col min="10760" max="10760" width="15.6640625" style="56" bestFit="1" customWidth="1"/>
    <col min="10761" max="10761" width="12.33203125" style="56" bestFit="1" customWidth="1"/>
    <col min="10762" max="11008" width="9.109375" style="56"/>
    <col min="11009" max="11009" width="4" style="56" customWidth="1"/>
    <col min="11010" max="11010" width="36.33203125" style="56" customWidth="1"/>
    <col min="11011" max="11011" width="15.88671875" style="56" customWidth="1"/>
    <col min="11012" max="11012" width="14.44140625" style="56" customWidth="1"/>
    <col min="11013" max="11013" width="12.5546875" style="56" customWidth="1"/>
    <col min="11014" max="11014" width="13.88671875" style="56" customWidth="1"/>
    <col min="11015" max="11015" width="12.6640625" style="56" bestFit="1" customWidth="1"/>
    <col min="11016" max="11016" width="15.6640625" style="56" bestFit="1" customWidth="1"/>
    <col min="11017" max="11017" width="12.33203125" style="56" bestFit="1" customWidth="1"/>
    <col min="11018" max="11264" width="9.109375" style="56"/>
    <col min="11265" max="11265" width="4" style="56" customWidth="1"/>
    <col min="11266" max="11266" width="36.33203125" style="56" customWidth="1"/>
    <col min="11267" max="11267" width="15.88671875" style="56" customWidth="1"/>
    <col min="11268" max="11268" width="14.44140625" style="56" customWidth="1"/>
    <col min="11269" max="11269" width="12.5546875" style="56" customWidth="1"/>
    <col min="11270" max="11270" width="13.88671875" style="56" customWidth="1"/>
    <col min="11271" max="11271" width="12.6640625" style="56" bestFit="1" customWidth="1"/>
    <col min="11272" max="11272" width="15.6640625" style="56" bestFit="1" customWidth="1"/>
    <col min="11273" max="11273" width="12.33203125" style="56" bestFit="1" customWidth="1"/>
    <col min="11274" max="11520" width="9.109375" style="56"/>
    <col min="11521" max="11521" width="4" style="56" customWidth="1"/>
    <col min="11522" max="11522" width="36.33203125" style="56" customWidth="1"/>
    <col min="11523" max="11523" width="15.88671875" style="56" customWidth="1"/>
    <col min="11524" max="11524" width="14.44140625" style="56" customWidth="1"/>
    <col min="11525" max="11525" width="12.5546875" style="56" customWidth="1"/>
    <col min="11526" max="11526" width="13.88671875" style="56" customWidth="1"/>
    <col min="11527" max="11527" width="12.6640625" style="56" bestFit="1" customWidth="1"/>
    <col min="11528" max="11528" width="15.6640625" style="56" bestFit="1" customWidth="1"/>
    <col min="11529" max="11529" width="12.33203125" style="56" bestFit="1" customWidth="1"/>
    <col min="11530" max="11776" width="9.109375" style="56"/>
    <col min="11777" max="11777" width="4" style="56" customWidth="1"/>
    <col min="11778" max="11778" width="36.33203125" style="56" customWidth="1"/>
    <col min="11779" max="11779" width="15.88671875" style="56" customWidth="1"/>
    <col min="11780" max="11780" width="14.44140625" style="56" customWidth="1"/>
    <col min="11781" max="11781" width="12.5546875" style="56" customWidth="1"/>
    <col min="11782" max="11782" width="13.88671875" style="56" customWidth="1"/>
    <col min="11783" max="11783" width="12.6640625" style="56" bestFit="1" customWidth="1"/>
    <col min="11784" max="11784" width="15.6640625" style="56" bestFit="1" customWidth="1"/>
    <col min="11785" max="11785" width="12.33203125" style="56" bestFit="1" customWidth="1"/>
    <col min="11786" max="12032" width="9.109375" style="56"/>
    <col min="12033" max="12033" width="4" style="56" customWidth="1"/>
    <col min="12034" max="12034" width="36.33203125" style="56" customWidth="1"/>
    <col min="12035" max="12035" width="15.88671875" style="56" customWidth="1"/>
    <col min="12036" max="12036" width="14.44140625" style="56" customWidth="1"/>
    <col min="12037" max="12037" width="12.5546875" style="56" customWidth="1"/>
    <col min="12038" max="12038" width="13.88671875" style="56" customWidth="1"/>
    <col min="12039" max="12039" width="12.6640625" style="56" bestFit="1" customWidth="1"/>
    <col min="12040" max="12040" width="15.6640625" style="56" bestFit="1" customWidth="1"/>
    <col min="12041" max="12041" width="12.33203125" style="56" bestFit="1" customWidth="1"/>
    <col min="12042" max="12288" width="9.109375" style="56"/>
    <col min="12289" max="12289" width="4" style="56" customWidth="1"/>
    <col min="12290" max="12290" width="36.33203125" style="56" customWidth="1"/>
    <col min="12291" max="12291" width="15.88671875" style="56" customWidth="1"/>
    <col min="12292" max="12292" width="14.44140625" style="56" customWidth="1"/>
    <col min="12293" max="12293" width="12.5546875" style="56" customWidth="1"/>
    <col min="12294" max="12294" width="13.88671875" style="56" customWidth="1"/>
    <col min="12295" max="12295" width="12.6640625" style="56" bestFit="1" customWidth="1"/>
    <col min="12296" max="12296" width="15.6640625" style="56" bestFit="1" customWidth="1"/>
    <col min="12297" max="12297" width="12.33203125" style="56" bestFit="1" customWidth="1"/>
    <col min="12298" max="12544" width="9.109375" style="56"/>
    <col min="12545" max="12545" width="4" style="56" customWidth="1"/>
    <col min="12546" max="12546" width="36.33203125" style="56" customWidth="1"/>
    <col min="12547" max="12547" width="15.88671875" style="56" customWidth="1"/>
    <col min="12548" max="12548" width="14.44140625" style="56" customWidth="1"/>
    <col min="12549" max="12549" width="12.5546875" style="56" customWidth="1"/>
    <col min="12550" max="12550" width="13.88671875" style="56" customWidth="1"/>
    <col min="12551" max="12551" width="12.6640625" style="56" bestFit="1" customWidth="1"/>
    <col min="12552" max="12552" width="15.6640625" style="56" bestFit="1" customWidth="1"/>
    <col min="12553" max="12553" width="12.33203125" style="56" bestFit="1" customWidth="1"/>
    <col min="12554" max="12800" width="9.109375" style="56"/>
    <col min="12801" max="12801" width="4" style="56" customWidth="1"/>
    <col min="12802" max="12802" width="36.33203125" style="56" customWidth="1"/>
    <col min="12803" max="12803" width="15.88671875" style="56" customWidth="1"/>
    <col min="12804" max="12804" width="14.44140625" style="56" customWidth="1"/>
    <col min="12805" max="12805" width="12.5546875" style="56" customWidth="1"/>
    <col min="12806" max="12806" width="13.88671875" style="56" customWidth="1"/>
    <col min="12807" max="12807" width="12.6640625" style="56" bestFit="1" customWidth="1"/>
    <col min="12808" max="12808" width="15.6640625" style="56" bestFit="1" customWidth="1"/>
    <col min="12809" max="12809" width="12.33203125" style="56" bestFit="1" customWidth="1"/>
    <col min="12810" max="13056" width="9.109375" style="56"/>
    <col min="13057" max="13057" width="4" style="56" customWidth="1"/>
    <col min="13058" max="13058" width="36.33203125" style="56" customWidth="1"/>
    <col min="13059" max="13059" width="15.88671875" style="56" customWidth="1"/>
    <col min="13060" max="13060" width="14.44140625" style="56" customWidth="1"/>
    <col min="13061" max="13061" width="12.5546875" style="56" customWidth="1"/>
    <col min="13062" max="13062" width="13.88671875" style="56" customWidth="1"/>
    <col min="13063" max="13063" width="12.6640625" style="56" bestFit="1" customWidth="1"/>
    <col min="13064" max="13064" width="15.6640625" style="56" bestFit="1" customWidth="1"/>
    <col min="13065" max="13065" width="12.33203125" style="56" bestFit="1" customWidth="1"/>
    <col min="13066" max="13312" width="9.109375" style="56"/>
    <col min="13313" max="13313" width="4" style="56" customWidth="1"/>
    <col min="13314" max="13314" width="36.33203125" style="56" customWidth="1"/>
    <col min="13315" max="13315" width="15.88671875" style="56" customWidth="1"/>
    <col min="13316" max="13316" width="14.44140625" style="56" customWidth="1"/>
    <col min="13317" max="13317" width="12.5546875" style="56" customWidth="1"/>
    <col min="13318" max="13318" width="13.88671875" style="56" customWidth="1"/>
    <col min="13319" max="13319" width="12.6640625" style="56" bestFit="1" customWidth="1"/>
    <col min="13320" max="13320" width="15.6640625" style="56" bestFit="1" customWidth="1"/>
    <col min="13321" max="13321" width="12.33203125" style="56" bestFit="1" customWidth="1"/>
    <col min="13322" max="13568" width="9.109375" style="56"/>
    <col min="13569" max="13569" width="4" style="56" customWidth="1"/>
    <col min="13570" max="13570" width="36.33203125" style="56" customWidth="1"/>
    <col min="13571" max="13571" width="15.88671875" style="56" customWidth="1"/>
    <col min="13572" max="13572" width="14.44140625" style="56" customWidth="1"/>
    <col min="13573" max="13573" width="12.5546875" style="56" customWidth="1"/>
    <col min="13574" max="13574" width="13.88671875" style="56" customWidth="1"/>
    <col min="13575" max="13575" width="12.6640625" style="56" bestFit="1" customWidth="1"/>
    <col min="13576" max="13576" width="15.6640625" style="56" bestFit="1" customWidth="1"/>
    <col min="13577" max="13577" width="12.33203125" style="56" bestFit="1" customWidth="1"/>
    <col min="13578" max="13824" width="9.109375" style="56"/>
    <col min="13825" max="13825" width="4" style="56" customWidth="1"/>
    <col min="13826" max="13826" width="36.33203125" style="56" customWidth="1"/>
    <col min="13827" max="13827" width="15.88671875" style="56" customWidth="1"/>
    <col min="13828" max="13828" width="14.44140625" style="56" customWidth="1"/>
    <col min="13829" max="13829" width="12.5546875" style="56" customWidth="1"/>
    <col min="13830" max="13830" width="13.88671875" style="56" customWidth="1"/>
    <col min="13831" max="13831" width="12.6640625" style="56" bestFit="1" customWidth="1"/>
    <col min="13832" max="13832" width="15.6640625" style="56" bestFit="1" customWidth="1"/>
    <col min="13833" max="13833" width="12.33203125" style="56" bestFit="1" customWidth="1"/>
    <col min="13834" max="14080" width="9.109375" style="56"/>
    <col min="14081" max="14081" width="4" style="56" customWidth="1"/>
    <col min="14082" max="14082" width="36.33203125" style="56" customWidth="1"/>
    <col min="14083" max="14083" width="15.88671875" style="56" customWidth="1"/>
    <col min="14084" max="14084" width="14.44140625" style="56" customWidth="1"/>
    <col min="14085" max="14085" width="12.5546875" style="56" customWidth="1"/>
    <col min="14086" max="14086" width="13.88671875" style="56" customWidth="1"/>
    <col min="14087" max="14087" width="12.6640625" style="56" bestFit="1" customWidth="1"/>
    <col min="14088" max="14088" width="15.6640625" style="56" bestFit="1" customWidth="1"/>
    <col min="14089" max="14089" width="12.33203125" style="56" bestFit="1" customWidth="1"/>
    <col min="14090" max="14336" width="9.109375" style="56"/>
    <col min="14337" max="14337" width="4" style="56" customWidth="1"/>
    <col min="14338" max="14338" width="36.33203125" style="56" customWidth="1"/>
    <col min="14339" max="14339" width="15.88671875" style="56" customWidth="1"/>
    <col min="14340" max="14340" width="14.44140625" style="56" customWidth="1"/>
    <col min="14341" max="14341" width="12.5546875" style="56" customWidth="1"/>
    <col min="14342" max="14342" width="13.88671875" style="56" customWidth="1"/>
    <col min="14343" max="14343" width="12.6640625" style="56" bestFit="1" customWidth="1"/>
    <col min="14344" max="14344" width="15.6640625" style="56" bestFit="1" customWidth="1"/>
    <col min="14345" max="14345" width="12.33203125" style="56" bestFit="1" customWidth="1"/>
    <col min="14346" max="14592" width="9.109375" style="56"/>
    <col min="14593" max="14593" width="4" style="56" customWidth="1"/>
    <col min="14594" max="14594" width="36.33203125" style="56" customWidth="1"/>
    <col min="14595" max="14595" width="15.88671875" style="56" customWidth="1"/>
    <col min="14596" max="14596" width="14.44140625" style="56" customWidth="1"/>
    <col min="14597" max="14597" width="12.5546875" style="56" customWidth="1"/>
    <col min="14598" max="14598" width="13.88671875" style="56" customWidth="1"/>
    <col min="14599" max="14599" width="12.6640625" style="56" bestFit="1" customWidth="1"/>
    <col min="14600" max="14600" width="15.6640625" style="56" bestFit="1" customWidth="1"/>
    <col min="14601" max="14601" width="12.33203125" style="56" bestFit="1" customWidth="1"/>
    <col min="14602" max="14848" width="9.109375" style="56"/>
    <col min="14849" max="14849" width="4" style="56" customWidth="1"/>
    <col min="14850" max="14850" width="36.33203125" style="56" customWidth="1"/>
    <col min="14851" max="14851" width="15.88671875" style="56" customWidth="1"/>
    <col min="14852" max="14852" width="14.44140625" style="56" customWidth="1"/>
    <col min="14853" max="14853" width="12.5546875" style="56" customWidth="1"/>
    <col min="14854" max="14854" width="13.88671875" style="56" customWidth="1"/>
    <col min="14855" max="14855" width="12.6640625" style="56" bestFit="1" customWidth="1"/>
    <col min="14856" max="14856" width="15.6640625" style="56" bestFit="1" customWidth="1"/>
    <col min="14857" max="14857" width="12.33203125" style="56" bestFit="1" customWidth="1"/>
    <col min="14858" max="15104" width="9.109375" style="56"/>
    <col min="15105" max="15105" width="4" style="56" customWidth="1"/>
    <col min="15106" max="15106" width="36.33203125" style="56" customWidth="1"/>
    <col min="15107" max="15107" width="15.88671875" style="56" customWidth="1"/>
    <col min="15108" max="15108" width="14.44140625" style="56" customWidth="1"/>
    <col min="15109" max="15109" width="12.5546875" style="56" customWidth="1"/>
    <col min="15110" max="15110" width="13.88671875" style="56" customWidth="1"/>
    <col min="15111" max="15111" width="12.6640625" style="56" bestFit="1" customWidth="1"/>
    <col min="15112" max="15112" width="15.6640625" style="56" bestFit="1" customWidth="1"/>
    <col min="15113" max="15113" width="12.33203125" style="56" bestFit="1" customWidth="1"/>
    <col min="15114" max="15360" width="9.109375" style="56"/>
    <col min="15361" max="15361" width="4" style="56" customWidth="1"/>
    <col min="15362" max="15362" width="36.33203125" style="56" customWidth="1"/>
    <col min="15363" max="15363" width="15.88671875" style="56" customWidth="1"/>
    <col min="15364" max="15364" width="14.44140625" style="56" customWidth="1"/>
    <col min="15365" max="15365" width="12.5546875" style="56" customWidth="1"/>
    <col min="15366" max="15366" width="13.88671875" style="56" customWidth="1"/>
    <col min="15367" max="15367" width="12.6640625" style="56" bestFit="1" customWidth="1"/>
    <col min="15368" max="15368" width="15.6640625" style="56" bestFit="1" customWidth="1"/>
    <col min="15369" max="15369" width="12.33203125" style="56" bestFit="1" customWidth="1"/>
    <col min="15370" max="15616" width="9.109375" style="56"/>
    <col min="15617" max="15617" width="4" style="56" customWidth="1"/>
    <col min="15618" max="15618" width="36.33203125" style="56" customWidth="1"/>
    <col min="15619" max="15619" width="15.88671875" style="56" customWidth="1"/>
    <col min="15620" max="15620" width="14.44140625" style="56" customWidth="1"/>
    <col min="15621" max="15621" width="12.5546875" style="56" customWidth="1"/>
    <col min="15622" max="15622" width="13.88671875" style="56" customWidth="1"/>
    <col min="15623" max="15623" width="12.6640625" style="56" bestFit="1" customWidth="1"/>
    <col min="15624" max="15624" width="15.6640625" style="56" bestFit="1" customWidth="1"/>
    <col min="15625" max="15625" width="12.33203125" style="56" bestFit="1" customWidth="1"/>
    <col min="15626" max="15872" width="9.109375" style="56"/>
    <col min="15873" max="15873" width="4" style="56" customWidth="1"/>
    <col min="15874" max="15874" width="36.33203125" style="56" customWidth="1"/>
    <col min="15875" max="15875" width="15.88671875" style="56" customWidth="1"/>
    <col min="15876" max="15876" width="14.44140625" style="56" customWidth="1"/>
    <col min="15877" max="15877" width="12.5546875" style="56" customWidth="1"/>
    <col min="15878" max="15878" width="13.88671875" style="56" customWidth="1"/>
    <col min="15879" max="15879" width="12.6640625" style="56" bestFit="1" customWidth="1"/>
    <col min="15880" max="15880" width="15.6640625" style="56" bestFit="1" customWidth="1"/>
    <col min="15881" max="15881" width="12.33203125" style="56" bestFit="1" customWidth="1"/>
    <col min="15882" max="16128" width="9.109375" style="56"/>
    <col min="16129" max="16129" width="4" style="56" customWidth="1"/>
    <col min="16130" max="16130" width="36.33203125" style="56" customWidth="1"/>
    <col min="16131" max="16131" width="15.88671875" style="56" customWidth="1"/>
    <col min="16132" max="16132" width="14.44140625" style="56" customWidth="1"/>
    <col min="16133" max="16133" width="12.5546875" style="56" customWidth="1"/>
    <col min="16134" max="16134" width="13.88671875" style="56" customWidth="1"/>
    <col min="16135" max="16135" width="12.6640625" style="56" bestFit="1" customWidth="1"/>
    <col min="16136" max="16136" width="15.6640625" style="56" bestFit="1" customWidth="1"/>
    <col min="16137" max="16137" width="12.33203125" style="56" bestFit="1" customWidth="1"/>
    <col min="16138" max="16384" width="9.109375" style="56"/>
  </cols>
  <sheetData>
    <row r="1" spans="1:9" ht="21" customHeight="1">
      <c r="A1" s="194" t="s">
        <v>181</v>
      </c>
      <c r="B1" s="194"/>
      <c r="C1" s="194"/>
      <c r="D1" s="194"/>
      <c r="E1" s="194"/>
      <c r="F1" s="194"/>
    </row>
    <row r="2" spans="1:9" ht="16.5" customHeight="1">
      <c r="A2" s="238" t="str">
        <f>'BIEU THU'!A3:M3</f>
        <v>(Kèm theo Báo cáo số         /BC-UBND ngày       /9/2021 của Ủy ban nhân dân Huyện)</v>
      </c>
      <c r="B2" s="238"/>
      <c r="C2" s="238"/>
      <c r="D2" s="238"/>
      <c r="E2" s="238"/>
      <c r="F2" s="238"/>
    </row>
    <row r="3" spans="1:9">
      <c r="D3" s="239" t="s">
        <v>120</v>
      </c>
      <c r="E3" s="239"/>
      <c r="F3" s="239"/>
    </row>
    <row r="4" spans="1:9" ht="16.5" customHeight="1">
      <c r="A4" s="198" t="s">
        <v>108</v>
      </c>
      <c r="B4" s="198" t="s">
        <v>33</v>
      </c>
      <c r="C4" s="240" t="s">
        <v>140</v>
      </c>
      <c r="D4" s="240" t="s">
        <v>182</v>
      </c>
      <c r="E4" s="240" t="s">
        <v>62</v>
      </c>
      <c r="F4" s="241" t="s">
        <v>141</v>
      </c>
      <c r="G4" s="68"/>
      <c r="H4" s="68"/>
    </row>
    <row r="5" spans="1:9" ht="31.5" customHeight="1">
      <c r="A5" s="198"/>
      <c r="B5" s="198"/>
      <c r="C5" s="240"/>
      <c r="D5" s="240"/>
      <c r="E5" s="240"/>
      <c r="F5" s="241"/>
      <c r="G5" s="68"/>
      <c r="H5" s="68"/>
    </row>
    <row r="6" spans="1:9" s="138" customFormat="1" ht="16.5" customHeight="1">
      <c r="A6" s="134" t="s">
        <v>3</v>
      </c>
      <c r="B6" s="135" t="s">
        <v>142</v>
      </c>
      <c r="C6" s="136"/>
      <c r="D6" s="136"/>
      <c r="E6" s="136"/>
      <c r="F6" s="137"/>
    </row>
    <row r="7" spans="1:9" ht="17.25" customHeight="1">
      <c r="A7" s="139" t="s">
        <v>1</v>
      </c>
      <c r="B7" s="140" t="s">
        <v>143</v>
      </c>
      <c r="C7" s="141">
        <f>SUM(C9:C16)</f>
        <v>760000</v>
      </c>
      <c r="D7" s="141">
        <f>D9+D10+D11+D12+D17</f>
        <v>633404.93099999998</v>
      </c>
      <c r="E7" s="142">
        <f t="shared" ref="E7:E12" si="0">D7/C7*100</f>
        <v>83.342754078947365</v>
      </c>
      <c r="F7" s="143">
        <f>D7-C7</f>
        <v>-126595.06900000002</v>
      </c>
      <c r="G7" s="144"/>
      <c r="H7" s="144"/>
      <c r="I7" s="145"/>
    </row>
    <row r="8" spans="1:9" ht="17.25" customHeight="1">
      <c r="A8" s="139"/>
      <c r="B8" s="140" t="s">
        <v>144</v>
      </c>
      <c r="C8" s="141">
        <f>C9+C10+C11+C12</f>
        <v>760000</v>
      </c>
      <c r="D8" s="141">
        <f>D9+D10+D11+D12+D17</f>
        <v>633404.93099999998</v>
      </c>
      <c r="E8" s="146">
        <f t="shared" si="0"/>
        <v>83.342754078947365</v>
      </c>
      <c r="F8" s="143">
        <f>D8-C8</f>
        <v>-126595.06900000002</v>
      </c>
      <c r="G8" s="144"/>
      <c r="H8" s="144"/>
      <c r="I8" s="145"/>
    </row>
    <row r="9" spans="1:9">
      <c r="A9" s="147">
        <v>1</v>
      </c>
      <c r="B9" s="148" t="s">
        <v>145</v>
      </c>
      <c r="C9" s="149">
        <v>340000</v>
      </c>
      <c r="D9" s="149">
        <v>189216.69399999999</v>
      </c>
      <c r="E9" s="146">
        <f t="shared" si="0"/>
        <v>55.651968823529408</v>
      </c>
      <c r="F9" s="143">
        <f t="shared" ref="F9:F17" si="1">D9-C9</f>
        <v>-150783.30600000001</v>
      </c>
      <c r="G9" s="145"/>
      <c r="H9" s="145"/>
    </row>
    <row r="10" spans="1:9">
      <c r="A10" s="147">
        <v>2</v>
      </c>
      <c r="B10" s="148" t="s">
        <v>146</v>
      </c>
      <c r="C10" s="149">
        <v>50000</v>
      </c>
      <c r="D10" s="149">
        <v>71543.835999999996</v>
      </c>
      <c r="E10" s="146">
        <f t="shared" si="0"/>
        <v>143.087672</v>
      </c>
      <c r="F10" s="143">
        <f t="shared" si="1"/>
        <v>21543.835999999996</v>
      </c>
      <c r="G10" s="150"/>
      <c r="H10" s="150"/>
    </row>
    <row r="11" spans="1:9" ht="20.25" customHeight="1">
      <c r="A11" s="147">
        <v>3</v>
      </c>
      <c r="B11" s="148" t="s">
        <v>147</v>
      </c>
      <c r="C11" s="149">
        <v>180000</v>
      </c>
      <c r="D11" s="149">
        <v>156460</v>
      </c>
      <c r="E11" s="146">
        <f t="shared" si="0"/>
        <v>86.922222222222217</v>
      </c>
      <c r="F11" s="143">
        <f t="shared" si="1"/>
        <v>-23540</v>
      </c>
      <c r="G11" s="145"/>
      <c r="H11" s="151">
        <f>H9-H10</f>
        <v>0</v>
      </c>
    </row>
    <row r="12" spans="1:9" ht="17.25" customHeight="1">
      <c r="A12" s="147">
        <v>4</v>
      </c>
      <c r="B12" s="148" t="s">
        <v>148</v>
      </c>
      <c r="C12" s="149">
        <v>190000</v>
      </c>
      <c r="D12" s="149">
        <f>SUM(D13:D16)</f>
        <v>127144.401</v>
      </c>
      <c r="E12" s="146">
        <f t="shared" si="0"/>
        <v>66.918105789473685</v>
      </c>
      <c r="F12" s="143">
        <f t="shared" si="1"/>
        <v>-62855.599000000002</v>
      </c>
    </row>
    <row r="13" spans="1:9" ht="17.25" customHeight="1">
      <c r="A13" s="147"/>
      <c r="B13" s="152" t="s">
        <v>149</v>
      </c>
      <c r="C13" s="149"/>
      <c r="D13" s="149">
        <v>31050</v>
      </c>
      <c r="E13" s="146"/>
      <c r="F13" s="143"/>
    </row>
    <row r="14" spans="1:9" ht="17.25" customHeight="1">
      <c r="A14" s="147"/>
      <c r="B14" s="153" t="s">
        <v>150</v>
      </c>
      <c r="C14" s="149"/>
      <c r="D14" s="149">
        <v>7250</v>
      </c>
      <c r="E14" s="146"/>
      <c r="F14" s="143">
        <f t="shared" si="1"/>
        <v>7250</v>
      </c>
    </row>
    <row r="15" spans="1:9" ht="17.25" customHeight="1">
      <c r="A15" s="147"/>
      <c r="B15" s="153" t="s">
        <v>151</v>
      </c>
      <c r="C15" s="149"/>
      <c r="D15" s="149">
        <v>28875</v>
      </c>
      <c r="E15" s="146"/>
      <c r="F15" s="143">
        <f t="shared" si="1"/>
        <v>28875</v>
      </c>
    </row>
    <row r="16" spans="1:9" ht="17.25" customHeight="1">
      <c r="A16" s="147"/>
      <c r="B16" s="153" t="s">
        <v>152</v>
      </c>
      <c r="C16" s="149"/>
      <c r="D16" s="149">
        <f>239.401+30+56000+34750-31050</f>
        <v>59969.400999999998</v>
      </c>
      <c r="E16" s="146"/>
      <c r="F16" s="143">
        <f t="shared" si="1"/>
        <v>59969.400999999998</v>
      </c>
    </row>
    <row r="17" spans="1:9" ht="17.25" customHeight="1">
      <c r="A17" s="154">
        <v>5</v>
      </c>
      <c r="B17" s="155" t="s">
        <v>153</v>
      </c>
      <c r="C17" s="156"/>
      <c r="D17" s="156">
        <v>89040</v>
      </c>
      <c r="E17" s="157"/>
      <c r="F17" s="158">
        <f t="shared" si="1"/>
        <v>89040</v>
      </c>
    </row>
    <row r="18" spans="1:9" s="163" customFormat="1">
      <c r="A18" s="159" t="s">
        <v>154</v>
      </c>
      <c r="B18" s="160" t="s">
        <v>155</v>
      </c>
      <c r="C18" s="161"/>
      <c r="D18" s="161"/>
      <c r="E18" s="161"/>
      <c r="F18" s="162"/>
      <c r="H18" s="164"/>
    </row>
    <row r="19" spans="1:9" ht="15.75">
      <c r="A19" s="139" t="s">
        <v>1</v>
      </c>
      <c r="B19" s="140" t="s">
        <v>143</v>
      </c>
      <c r="C19" s="165">
        <f>C20+C29</f>
        <v>2650000</v>
      </c>
      <c r="D19" s="165">
        <f>D20+D29</f>
        <v>1029103.091</v>
      </c>
      <c r="E19" s="166">
        <f>D19/C19*100</f>
        <v>38.834078905660377</v>
      </c>
      <c r="F19" s="143">
        <f>D19-C19</f>
        <v>-1620896.909</v>
      </c>
      <c r="G19" s="144"/>
      <c r="H19" s="144"/>
    </row>
    <row r="20" spans="1:9" ht="17.25" customHeight="1">
      <c r="A20" s="139"/>
      <c r="B20" s="140" t="s">
        <v>144</v>
      </c>
      <c r="C20" s="141">
        <f>C21+C22+C23+C24</f>
        <v>550000</v>
      </c>
      <c r="D20" s="141">
        <f>D21+D22+D23+D24</f>
        <v>298016.29399999999</v>
      </c>
      <c r="E20" s="146">
        <f>D20/C20*100</f>
        <v>54.184780727272731</v>
      </c>
      <c r="F20" s="143">
        <f t="shared" ref="F20:F29" si="2">D20-C20</f>
        <v>-251983.70600000001</v>
      </c>
      <c r="G20" s="144"/>
      <c r="H20" s="144"/>
      <c r="I20" s="145"/>
    </row>
    <row r="21" spans="1:9" ht="15.75">
      <c r="A21" s="147">
        <v>1</v>
      </c>
      <c r="B21" s="148" t="s">
        <v>145</v>
      </c>
      <c r="C21" s="167">
        <v>250000</v>
      </c>
      <c r="D21" s="167">
        <v>97212.065000000002</v>
      </c>
      <c r="E21" s="168">
        <f>D21/C21*100</f>
        <v>38.884825999999997</v>
      </c>
      <c r="F21" s="143">
        <f t="shared" si="2"/>
        <v>-152787.935</v>
      </c>
    </row>
    <row r="22" spans="1:9" ht="15.75">
      <c r="A22" s="169">
        <v>2</v>
      </c>
      <c r="B22" s="148" t="s">
        <v>146</v>
      </c>
      <c r="C22" s="167"/>
      <c r="D22" s="167">
        <v>5127.7290000000003</v>
      </c>
      <c r="E22" s="168"/>
      <c r="F22" s="143">
        <f t="shared" si="2"/>
        <v>5127.7290000000003</v>
      </c>
    </row>
    <row r="23" spans="1:9" ht="18" customHeight="1">
      <c r="A23" s="147">
        <v>3</v>
      </c>
      <c r="B23" s="148" t="s">
        <v>147</v>
      </c>
      <c r="C23" s="167">
        <v>120000</v>
      </c>
      <c r="D23" s="167">
        <v>68478.5</v>
      </c>
      <c r="E23" s="168">
        <f>D23/C23*100</f>
        <v>57.065416666666671</v>
      </c>
      <c r="F23" s="143">
        <f t="shared" si="2"/>
        <v>-51521.5</v>
      </c>
      <c r="G23" s="145"/>
      <c r="H23" s="145"/>
    </row>
    <row r="24" spans="1:9" ht="15.75" customHeight="1">
      <c r="A24" s="169">
        <v>4</v>
      </c>
      <c r="B24" s="170" t="s">
        <v>156</v>
      </c>
      <c r="C24" s="167">
        <v>180000</v>
      </c>
      <c r="D24" s="167">
        <f>SUM(D25:D28)</f>
        <v>127198</v>
      </c>
      <c r="E24" s="168">
        <f>D24/C24*100</f>
        <v>70.665555555555557</v>
      </c>
      <c r="F24" s="143">
        <f t="shared" si="2"/>
        <v>-52802</v>
      </c>
      <c r="I24" s="145"/>
    </row>
    <row r="25" spans="1:9" ht="15.75" customHeight="1">
      <c r="A25" s="147"/>
      <c r="B25" s="153" t="s">
        <v>157</v>
      </c>
      <c r="C25" s="167"/>
      <c r="D25" s="167">
        <v>40498</v>
      </c>
      <c r="E25" s="168"/>
      <c r="F25" s="143"/>
      <c r="I25" s="145"/>
    </row>
    <row r="26" spans="1:9" ht="17.25" customHeight="1">
      <c r="A26" s="147"/>
      <c r="B26" s="153" t="s">
        <v>150</v>
      </c>
      <c r="C26" s="149"/>
      <c r="D26" s="149">
        <v>16650</v>
      </c>
      <c r="E26" s="146"/>
      <c r="F26" s="143">
        <f t="shared" si="2"/>
        <v>16650</v>
      </c>
    </row>
    <row r="27" spans="1:9" ht="17.25" customHeight="1">
      <c r="A27" s="147"/>
      <c r="B27" s="153" t="s">
        <v>151</v>
      </c>
      <c r="C27" s="149"/>
      <c r="D27" s="149">
        <v>5000</v>
      </c>
      <c r="E27" s="146"/>
      <c r="F27" s="143">
        <f t="shared" si="2"/>
        <v>5000</v>
      </c>
      <c r="G27" s="145"/>
    </row>
    <row r="28" spans="1:9" ht="17.25" customHeight="1">
      <c r="A28" s="147"/>
      <c r="B28" s="153" t="s">
        <v>152</v>
      </c>
      <c r="C28" s="149"/>
      <c r="D28" s="149">
        <f>105548-D25</f>
        <v>65050</v>
      </c>
      <c r="E28" s="146"/>
      <c r="F28" s="143">
        <f t="shared" si="2"/>
        <v>65050</v>
      </c>
    </row>
    <row r="29" spans="1:9" ht="15.75">
      <c r="A29" s="147">
        <v>5</v>
      </c>
      <c r="B29" s="171" t="s">
        <v>158</v>
      </c>
      <c r="C29" s="172">
        <v>2100000</v>
      </c>
      <c r="D29" s="172">
        <v>731086.79700000002</v>
      </c>
      <c r="E29" s="168">
        <f>D29/C29*100</f>
        <v>34.813657000000006</v>
      </c>
      <c r="F29" s="143">
        <f t="shared" si="2"/>
        <v>-1368913.203</v>
      </c>
    </row>
    <row r="30" spans="1:9" s="138" customFormat="1">
      <c r="A30" s="159" t="s">
        <v>4</v>
      </c>
      <c r="B30" s="173" t="s">
        <v>159</v>
      </c>
      <c r="C30" s="161"/>
      <c r="D30" s="161"/>
      <c r="E30" s="161"/>
      <c r="F30" s="174"/>
    </row>
    <row r="31" spans="1:9" ht="15.75">
      <c r="A31" s="139" t="s">
        <v>1</v>
      </c>
      <c r="B31" s="140" t="s">
        <v>143</v>
      </c>
      <c r="C31" s="165">
        <f>C32+C41</f>
        <v>1720000</v>
      </c>
      <c r="D31" s="165">
        <f>D32+D41</f>
        <v>926926.36300000001</v>
      </c>
      <c r="E31" s="166">
        <f>D31/C31*100</f>
        <v>53.891067616279074</v>
      </c>
      <c r="F31" s="143">
        <f>D31-C31</f>
        <v>-793073.63699999999</v>
      </c>
      <c r="G31" s="144"/>
      <c r="H31" s="144"/>
    </row>
    <row r="32" spans="1:9" ht="17.25" customHeight="1">
      <c r="A32" s="139"/>
      <c r="B32" s="140" t="s">
        <v>144</v>
      </c>
      <c r="C32" s="141">
        <f>C33+C34+C35+C36</f>
        <v>620000</v>
      </c>
      <c r="D32" s="141">
        <f>D33+D34+D35+D36</f>
        <v>410926.36300000001</v>
      </c>
      <c r="E32" s="146">
        <f>D32/C32*100</f>
        <v>66.278445645161284</v>
      </c>
      <c r="F32" s="143">
        <f t="shared" ref="F32:F41" si="3">D32-C32</f>
        <v>-209073.63699999999</v>
      </c>
      <c r="G32" s="144"/>
      <c r="H32" s="144"/>
      <c r="I32" s="145"/>
    </row>
    <row r="33" spans="1:9" ht="15.75">
      <c r="A33" s="147">
        <v>1</v>
      </c>
      <c r="B33" s="148" t="s">
        <v>145</v>
      </c>
      <c r="C33" s="167">
        <v>350000</v>
      </c>
      <c r="D33" s="167">
        <v>139323.57500000001</v>
      </c>
      <c r="E33" s="168">
        <f>D33/C33*100</f>
        <v>39.806735714285715</v>
      </c>
      <c r="F33" s="143">
        <f t="shared" si="3"/>
        <v>-210676.42499999999</v>
      </c>
    </row>
    <row r="34" spans="1:9" ht="15.75">
      <c r="A34" s="147">
        <v>2</v>
      </c>
      <c r="B34" s="148" t="s">
        <v>146</v>
      </c>
      <c r="C34" s="167"/>
      <c r="D34" s="167">
        <v>7315.2929999999997</v>
      </c>
      <c r="E34" s="168"/>
      <c r="F34" s="143">
        <f t="shared" si="3"/>
        <v>7315.2929999999997</v>
      </c>
    </row>
    <row r="35" spans="1:9" ht="16.5" customHeight="1">
      <c r="A35" s="147">
        <v>3</v>
      </c>
      <c r="B35" s="148" t="s">
        <v>147</v>
      </c>
      <c r="C35" s="167">
        <v>100000</v>
      </c>
      <c r="D35" s="167">
        <v>64364</v>
      </c>
      <c r="E35" s="168">
        <f>D35/C35*100</f>
        <v>64.364000000000004</v>
      </c>
      <c r="F35" s="143">
        <f t="shared" si="3"/>
        <v>-35636</v>
      </c>
      <c r="G35" s="145"/>
    </row>
    <row r="36" spans="1:9" ht="34.5" customHeight="1">
      <c r="A36" s="147">
        <v>4</v>
      </c>
      <c r="B36" s="170" t="s">
        <v>160</v>
      </c>
      <c r="C36" s="167">
        <v>170000</v>
      </c>
      <c r="D36" s="167">
        <f>SUM(D37:D40)</f>
        <v>199923.495</v>
      </c>
      <c r="E36" s="168">
        <f>D36/C36*100</f>
        <v>117.60205588235293</v>
      </c>
      <c r="F36" s="143">
        <f t="shared" si="3"/>
        <v>29923.494999999995</v>
      </c>
    </row>
    <row r="37" spans="1:9" ht="18.75" customHeight="1">
      <c r="A37" s="147"/>
      <c r="B37" s="153" t="s">
        <v>149</v>
      </c>
      <c r="C37" s="167"/>
      <c r="D37" s="167">
        <v>108000</v>
      </c>
      <c r="E37" s="168"/>
      <c r="F37" s="143"/>
    </row>
    <row r="38" spans="1:9" ht="17.25" customHeight="1">
      <c r="A38" s="147"/>
      <c r="B38" s="153" t="s">
        <v>150</v>
      </c>
      <c r="C38" s="149"/>
      <c r="D38" s="149">
        <v>19500</v>
      </c>
      <c r="E38" s="146"/>
      <c r="F38" s="143">
        <f t="shared" si="3"/>
        <v>19500</v>
      </c>
    </row>
    <row r="39" spans="1:9" ht="17.25" customHeight="1">
      <c r="A39" s="147"/>
      <c r="B39" s="153" t="s">
        <v>151</v>
      </c>
      <c r="C39" s="149"/>
      <c r="D39" s="149">
        <v>33500</v>
      </c>
      <c r="E39" s="146"/>
      <c r="F39" s="143">
        <f t="shared" si="3"/>
        <v>33500</v>
      </c>
    </row>
    <row r="40" spans="1:9" ht="17.25" customHeight="1">
      <c r="A40" s="147"/>
      <c r="B40" s="153" t="s">
        <v>152</v>
      </c>
      <c r="C40" s="149"/>
      <c r="D40" s="149">
        <f>123.495+100+146700-108000</f>
        <v>38923.494999999995</v>
      </c>
      <c r="E40" s="146"/>
      <c r="F40" s="143">
        <f t="shared" si="3"/>
        <v>38923.494999999995</v>
      </c>
    </row>
    <row r="41" spans="1:9" ht="15.75">
      <c r="A41" s="147">
        <v>5</v>
      </c>
      <c r="B41" s="148" t="s">
        <v>158</v>
      </c>
      <c r="C41" s="167">
        <v>1100000</v>
      </c>
      <c r="D41" s="167">
        <v>516000</v>
      </c>
      <c r="E41" s="168">
        <f>D41/C41*100</f>
        <v>46.909090909090914</v>
      </c>
      <c r="F41" s="143">
        <f t="shared" si="3"/>
        <v>-584000</v>
      </c>
    </row>
    <row r="42" spans="1:9" s="163" customFormat="1">
      <c r="A42" s="159" t="s">
        <v>161</v>
      </c>
      <c r="B42" s="160" t="s">
        <v>162</v>
      </c>
      <c r="C42" s="175"/>
      <c r="D42" s="176"/>
      <c r="E42" s="176"/>
      <c r="F42" s="162"/>
      <c r="H42" s="164"/>
    </row>
    <row r="43" spans="1:9" ht="15.75">
      <c r="A43" s="139" t="s">
        <v>1</v>
      </c>
      <c r="B43" s="140" t="s">
        <v>143</v>
      </c>
      <c r="C43" s="165">
        <f>C44+C54</f>
        <v>2565000</v>
      </c>
      <c r="D43" s="165">
        <f>D44+D54</f>
        <v>1679882.378</v>
      </c>
      <c r="E43" s="166">
        <f>D43/C43*100</f>
        <v>65.492490370370376</v>
      </c>
      <c r="F43" s="143">
        <f>D43-C43</f>
        <v>-885117.62199999997</v>
      </c>
      <c r="G43" s="144"/>
      <c r="H43" s="144"/>
    </row>
    <row r="44" spans="1:9" ht="17.25" customHeight="1">
      <c r="A44" s="139"/>
      <c r="B44" s="140" t="s">
        <v>144</v>
      </c>
      <c r="C44" s="141">
        <f>C45+C46+C47+C48</f>
        <v>465000</v>
      </c>
      <c r="D44" s="141">
        <f>D45+D46+D47+D48</f>
        <v>586618.84</v>
      </c>
      <c r="E44" s="146">
        <f>D44/C44*100</f>
        <v>126.15458924731182</v>
      </c>
      <c r="F44" s="143">
        <f t="shared" ref="F44:F54" si="4">D44-C44</f>
        <v>121618.83999999997</v>
      </c>
      <c r="G44" s="144"/>
      <c r="H44" s="144"/>
      <c r="I44" s="145"/>
    </row>
    <row r="45" spans="1:9" ht="15.75">
      <c r="A45" s="147">
        <v>1</v>
      </c>
      <c r="B45" s="148" t="s">
        <v>145</v>
      </c>
      <c r="C45" s="167">
        <v>125000</v>
      </c>
      <c r="D45" s="167">
        <v>121693.035</v>
      </c>
      <c r="E45" s="168">
        <f>D45/C45*100</f>
        <v>97.354427999999999</v>
      </c>
      <c r="F45" s="143">
        <f t="shared" si="4"/>
        <v>-3306.9649999999965</v>
      </c>
      <c r="I45" s="177"/>
    </row>
    <row r="46" spans="1:9" ht="15.75">
      <c r="A46" s="147">
        <v>2</v>
      </c>
      <c r="B46" s="148" t="s">
        <v>146</v>
      </c>
      <c r="C46" s="167"/>
      <c r="D46" s="167">
        <v>5807.3050000000003</v>
      </c>
      <c r="E46" s="168"/>
      <c r="F46" s="143">
        <f t="shared" si="4"/>
        <v>5807.3050000000003</v>
      </c>
      <c r="G46" s="145"/>
    </row>
    <row r="47" spans="1:9" ht="15.75" customHeight="1">
      <c r="A47" s="147">
        <v>3</v>
      </c>
      <c r="B47" s="148" t="s">
        <v>147</v>
      </c>
      <c r="C47" s="167">
        <v>90000</v>
      </c>
      <c r="D47" s="167">
        <v>58814.5</v>
      </c>
      <c r="E47" s="168">
        <f>D47/C47*100</f>
        <v>65.349444444444444</v>
      </c>
      <c r="F47" s="143">
        <f t="shared" si="4"/>
        <v>-31185.5</v>
      </c>
      <c r="G47" s="145"/>
    </row>
    <row r="48" spans="1:9" ht="15" customHeight="1">
      <c r="A48" s="147">
        <v>4</v>
      </c>
      <c r="B48" s="170" t="s">
        <v>156</v>
      </c>
      <c r="C48" s="167">
        <v>250000</v>
      </c>
      <c r="D48" s="167">
        <f>SUM(D49:D53)</f>
        <v>400304</v>
      </c>
      <c r="E48" s="168">
        <f>D48/C48*100</f>
        <v>160.1216</v>
      </c>
      <c r="F48" s="143">
        <f t="shared" si="4"/>
        <v>150304</v>
      </c>
    </row>
    <row r="49" spans="1:9" ht="15" customHeight="1">
      <c r="A49" s="147"/>
      <c r="B49" s="153" t="s">
        <v>163</v>
      </c>
      <c r="C49" s="167"/>
      <c r="D49" s="167">
        <f>73466+88650+20000</f>
        <v>182116</v>
      </c>
      <c r="E49" s="168"/>
      <c r="F49" s="143"/>
    </row>
    <row r="50" spans="1:9" ht="17.25" customHeight="1">
      <c r="A50" s="147"/>
      <c r="B50" s="153" t="s">
        <v>150</v>
      </c>
      <c r="C50" s="149"/>
      <c r="D50" s="149">
        <v>29950</v>
      </c>
      <c r="E50" s="146"/>
      <c r="F50" s="143">
        <f t="shared" si="4"/>
        <v>29950</v>
      </c>
    </row>
    <row r="51" spans="1:9" ht="17.25" customHeight="1">
      <c r="A51" s="147"/>
      <c r="B51" s="153" t="s">
        <v>151</v>
      </c>
      <c r="C51" s="149"/>
      <c r="D51" s="149">
        <v>47450</v>
      </c>
      <c r="E51" s="146"/>
      <c r="F51" s="143">
        <f t="shared" si="4"/>
        <v>47450</v>
      </c>
    </row>
    <row r="52" spans="1:9" ht="17.25" customHeight="1">
      <c r="A52" s="147"/>
      <c r="B52" s="153" t="s">
        <v>164</v>
      </c>
      <c r="C52" s="149"/>
      <c r="D52" s="149">
        <v>95552</v>
      </c>
      <c r="E52" s="146"/>
      <c r="F52" s="143">
        <f t="shared" si="4"/>
        <v>95552</v>
      </c>
    </row>
    <row r="53" spans="1:9" ht="17.25" customHeight="1">
      <c r="A53" s="147"/>
      <c r="B53" s="153" t="s">
        <v>152</v>
      </c>
      <c r="C53" s="149"/>
      <c r="D53" s="149">
        <f>218346+9000+6-D49</f>
        <v>45236</v>
      </c>
      <c r="E53" s="146"/>
      <c r="F53" s="143">
        <f t="shared" si="4"/>
        <v>45236</v>
      </c>
    </row>
    <row r="54" spans="1:9" ht="15" customHeight="1">
      <c r="A54" s="147">
        <v>5</v>
      </c>
      <c r="B54" s="148" t="s">
        <v>158</v>
      </c>
      <c r="C54" s="167">
        <v>2100000</v>
      </c>
      <c r="D54" s="167">
        <v>1093263.5379999999</v>
      </c>
      <c r="E54" s="168">
        <f>D54/C54*100</f>
        <v>52.060168476190469</v>
      </c>
      <c r="F54" s="143">
        <f t="shared" si="4"/>
        <v>-1006736.4620000001</v>
      </c>
    </row>
    <row r="55" spans="1:9" s="163" customFormat="1">
      <c r="A55" s="159" t="s">
        <v>165</v>
      </c>
      <c r="B55" s="160" t="s">
        <v>166</v>
      </c>
      <c r="C55" s="176"/>
      <c r="D55" s="176"/>
      <c r="E55" s="176"/>
      <c r="F55" s="162"/>
    </row>
    <row r="56" spans="1:9" ht="15.75">
      <c r="A56" s="139" t="s">
        <v>1</v>
      </c>
      <c r="B56" s="140" t="s">
        <v>143</v>
      </c>
      <c r="C56" s="165">
        <f>C57+C68+C69</f>
        <v>1651906</v>
      </c>
      <c r="D56" s="165">
        <f>D57+D68+D69</f>
        <v>913557.08000000007</v>
      </c>
      <c r="E56" s="166">
        <f>D56/C56*100</f>
        <v>55.303212168246866</v>
      </c>
      <c r="F56" s="143">
        <f>D56-C56</f>
        <v>-738348.91999999993</v>
      </c>
      <c r="G56" s="144"/>
      <c r="H56" s="144"/>
    </row>
    <row r="57" spans="1:9" ht="17.25" customHeight="1">
      <c r="A57" s="139"/>
      <c r="B57" s="140" t="s">
        <v>167</v>
      </c>
      <c r="C57" s="141">
        <f>C58+C59+C60+C61</f>
        <v>430000</v>
      </c>
      <c r="D57" s="141">
        <f>D58+D59+D60+D61+D67</f>
        <v>307300.08</v>
      </c>
      <c r="E57" s="146">
        <f>D57/C57*100</f>
        <v>71.465134883720935</v>
      </c>
      <c r="F57" s="143">
        <f t="shared" ref="F57:F69" si="5">D57-C57</f>
        <v>-122699.91999999998</v>
      </c>
      <c r="G57" s="144"/>
      <c r="H57" s="144"/>
      <c r="I57" s="145"/>
    </row>
    <row r="58" spans="1:9" ht="15.75">
      <c r="A58" s="147">
        <v>1</v>
      </c>
      <c r="B58" s="148" t="s">
        <v>145</v>
      </c>
      <c r="C58" s="167">
        <v>180000</v>
      </c>
      <c r="D58" s="167">
        <v>91505.66</v>
      </c>
      <c r="E58" s="168">
        <f>D58/C58*100</f>
        <v>50.83647777777778</v>
      </c>
      <c r="F58" s="143">
        <f t="shared" si="5"/>
        <v>-88494.34</v>
      </c>
    </row>
    <row r="59" spans="1:9" ht="15" customHeight="1">
      <c r="A59" s="147">
        <v>2</v>
      </c>
      <c r="B59" s="148" t="s">
        <v>146</v>
      </c>
      <c r="C59" s="167"/>
      <c r="D59" s="178">
        <v>728.42</v>
      </c>
      <c r="E59" s="168"/>
      <c r="F59" s="143">
        <f t="shared" si="5"/>
        <v>728.42</v>
      </c>
    </row>
    <row r="60" spans="1:9" ht="18" customHeight="1">
      <c r="A60" s="147">
        <v>3</v>
      </c>
      <c r="B60" s="148" t="s">
        <v>147</v>
      </c>
      <c r="C60" s="167">
        <v>80000</v>
      </c>
      <c r="D60" s="167">
        <v>35816</v>
      </c>
      <c r="E60" s="168">
        <f>D60/C60*100</f>
        <v>44.769999999999996</v>
      </c>
      <c r="F60" s="143">
        <f t="shared" si="5"/>
        <v>-44184</v>
      </c>
      <c r="G60" s="145"/>
    </row>
    <row r="61" spans="1:9" ht="15" customHeight="1">
      <c r="A61" s="147">
        <v>4</v>
      </c>
      <c r="B61" s="170" t="s">
        <v>156</v>
      </c>
      <c r="C61" s="167">
        <v>170000</v>
      </c>
      <c r="D61" s="167">
        <f>SUM(D62:D66)</f>
        <v>119250</v>
      </c>
      <c r="E61" s="168">
        <f>D61/C61*100</f>
        <v>70.147058823529406</v>
      </c>
      <c r="F61" s="143">
        <f t="shared" si="5"/>
        <v>-50750</v>
      </c>
    </row>
    <row r="62" spans="1:9" ht="15" customHeight="1">
      <c r="A62" s="147"/>
      <c r="B62" s="153" t="s">
        <v>149</v>
      </c>
      <c r="C62" s="167"/>
      <c r="D62" s="167">
        <v>75000</v>
      </c>
      <c r="E62" s="168"/>
      <c r="F62" s="143"/>
    </row>
    <row r="63" spans="1:9" ht="17.25" customHeight="1">
      <c r="A63" s="147"/>
      <c r="B63" s="153" t="s">
        <v>150</v>
      </c>
      <c r="C63" s="149"/>
      <c r="D63" s="149">
        <v>23950</v>
      </c>
      <c r="E63" s="146"/>
      <c r="F63" s="143">
        <f t="shared" si="5"/>
        <v>23950</v>
      </c>
    </row>
    <row r="64" spans="1:9" ht="17.25" customHeight="1">
      <c r="A64" s="147"/>
      <c r="B64" s="153" t="s">
        <v>151</v>
      </c>
      <c r="C64" s="149"/>
      <c r="D64" s="149">
        <v>5400</v>
      </c>
      <c r="E64" s="146"/>
      <c r="F64" s="143">
        <f t="shared" si="5"/>
        <v>5400</v>
      </c>
    </row>
    <row r="65" spans="1:9" ht="17.25" customHeight="1">
      <c r="A65" s="147"/>
      <c r="B65" s="153" t="s">
        <v>168</v>
      </c>
      <c r="C65" s="149"/>
      <c r="D65" s="149"/>
      <c r="E65" s="146"/>
      <c r="F65" s="143">
        <f t="shared" si="5"/>
        <v>0</v>
      </c>
    </row>
    <row r="66" spans="1:9" ht="17.25" customHeight="1">
      <c r="A66" s="147"/>
      <c r="B66" s="153" t="s">
        <v>152</v>
      </c>
      <c r="C66" s="149"/>
      <c r="D66" s="149">
        <f>900+14000</f>
        <v>14900</v>
      </c>
      <c r="E66" s="146"/>
      <c r="F66" s="143">
        <f t="shared" si="5"/>
        <v>14900</v>
      </c>
    </row>
    <row r="67" spans="1:9" ht="17.25" customHeight="1">
      <c r="A67" s="147">
        <v>5</v>
      </c>
      <c r="B67" s="153" t="s">
        <v>153</v>
      </c>
      <c r="C67" s="149"/>
      <c r="D67" s="149">
        <v>60000</v>
      </c>
      <c r="E67" s="146"/>
      <c r="F67" s="143"/>
    </row>
    <row r="68" spans="1:9" ht="15.75">
      <c r="A68" s="147">
        <v>6</v>
      </c>
      <c r="B68" s="148" t="s">
        <v>158</v>
      </c>
      <c r="C68" s="167">
        <v>800000</v>
      </c>
      <c r="D68" s="167">
        <v>589057</v>
      </c>
      <c r="E68" s="168">
        <f>D68/C68*100</f>
        <v>73.632125000000002</v>
      </c>
      <c r="F68" s="143">
        <f t="shared" si="5"/>
        <v>-210943</v>
      </c>
    </row>
    <row r="69" spans="1:9" ht="15.75">
      <c r="A69" s="147">
        <v>7</v>
      </c>
      <c r="B69" s="148" t="s">
        <v>169</v>
      </c>
      <c r="C69" s="167">
        <v>421906</v>
      </c>
      <c r="D69" s="167">
        <v>17200</v>
      </c>
      <c r="E69" s="168">
        <f>D69/C69*100</f>
        <v>4.0767374723279595</v>
      </c>
      <c r="F69" s="143">
        <f t="shared" si="5"/>
        <v>-404706</v>
      </c>
    </row>
    <row r="70" spans="1:9" s="163" customFormat="1">
      <c r="A70" s="159" t="s">
        <v>170</v>
      </c>
      <c r="B70" s="160" t="s">
        <v>171</v>
      </c>
      <c r="C70" s="176"/>
      <c r="D70" s="176"/>
      <c r="E70" s="176"/>
      <c r="F70" s="162"/>
    </row>
    <row r="71" spans="1:9" ht="15.75">
      <c r="A71" s="139" t="s">
        <v>1</v>
      </c>
      <c r="B71" s="140" t="s">
        <v>143</v>
      </c>
      <c r="C71" s="165">
        <f>C72+C81</f>
        <v>1540000</v>
      </c>
      <c r="D71" s="165">
        <f>D72+D81</f>
        <v>1246603.9300000002</v>
      </c>
      <c r="E71" s="166">
        <f>D71/C71*100</f>
        <v>80.948307142857161</v>
      </c>
      <c r="F71" s="143">
        <f>D71-C71</f>
        <v>-293396.06999999983</v>
      </c>
      <c r="G71" s="144"/>
      <c r="H71" s="144"/>
    </row>
    <row r="72" spans="1:9" ht="17.25" customHeight="1">
      <c r="A72" s="139"/>
      <c r="B72" s="140" t="s">
        <v>144</v>
      </c>
      <c r="C72" s="141">
        <f>C73+C74+C75+C76</f>
        <v>440000</v>
      </c>
      <c r="D72" s="141">
        <f>D73+D74+D75+D76</f>
        <v>334031.93000000005</v>
      </c>
      <c r="E72" s="146">
        <f>D72/C72*100</f>
        <v>75.916347727272736</v>
      </c>
      <c r="F72" s="143">
        <f t="shared" ref="F72:F81" si="6">D72-C72</f>
        <v>-105968.06999999995</v>
      </c>
      <c r="G72" s="144"/>
      <c r="H72" s="144"/>
      <c r="I72" s="145"/>
    </row>
    <row r="73" spans="1:9" ht="15.75">
      <c r="A73" s="147">
        <v>1</v>
      </c>
      <c r="B73" s="148" t="s">
        <v>145</v>
      </c>
      <c r="C73" s="167">
        <v>250000</v>
      </c>
      <c r="D73" s="167">
        <v>183745.47200000001</v>
      </c>
      <c r="E73" s="168">
        <f>D73/C73*100</f>
        <v>73.498188800000008</v>
      </c>
      <c r="F73" s="143">
        <f t="shared" si="6"/>
        <v>-66254.527999999991</v>
      </c>
    </row>
    <row r="74" spans="1:9" ht="15" customHeight="1">
      <c r="A74" s="147">
        <v>2</v>
      </c>
      <c r="B74" s="148" t="s">
        <v>146</v>
      </c>
      <c r="C74" s="167"/>
      <c r="D74" s="178">
        <v>1378.9580000000001</v>
      </c>
      <c r="E74" s="168"/>
      <c r="F74" s="143">
        <f t="shared" si="6"/>
        <v>1378.9580000000001</v>
      </c>
    </row>
    <row r="75" spans="1:9" ht="15.75">
      <c r="A75" s="147">
        <v>3</v>
      </c>
      <c r="B75" s="148" t="s">
        <v>147</v>
      </c>
      <c r="C75" s="167">
        <v>70000</v>
      </c>
      <c r="D75" s="167">
        <v>52061.5</v>
      </c>
      <c r="E75" s="168">
        <f>D75/C75*100</f>
        <v>74.373571428571424</v>
      </c>
      <c r="F75" s="143">
        <f t="shared" si="6"/>
        <v>-17938.5</v>
      </c>
      <c r="G75" s="145"/>
    </row>
    <row r="76" spans="1:9" ht="28.5" customHeight="1">
      <c r="A76" s="147">
        <v>4</v>
      </c>
      <c r="B76" s="170" t="s">
        <v>156</v>
      </c>
      <c r="C76" s="167">
        <v>120000</v>
      </c>
      <c r="D76" s="167">
        <f>SUM(D77:D80)</f>
        <v>96846</v>
      </c>
      <c r="E76" s="168">
        <f>D76/C76*100</f>
        <v>80.704999999999998</v>
      </c>
      <c r="F76" s="143">
        <f t="shared" si="6"/>
        <v>-23154</v>
      </c>
    </row>
    <row r="77" spans="1:9" ht="20.25" customHeight="1">
      <c r="A77" s="147"/>
      <c r="B77" s="153" t="s">
        <v>157</v>
      </c>
      <c r="C77" s="167"/>
      <c r="D77" s="167">
        <v>15000</v>
      </c>
      <c r="E77" s="168"/>
      <c r="F77" s="143"/>
    </row>
    <row r="78" spans="1:9" ht="17.25" customHeight="1">
      <c r="A78" s="147"/>
      <c r="B78" s="153" t="s">
        <v>150</v>
      </c>
      <c r="C78" s="149"/>
      <c r="D78" s="149">
        <v>16425</v>
      </c>
      <c r="E78" s="146"/>
      <c r="F78" s="143">
        <f t="shared" si="6"/>
        <v>16425</v>
      </c>
    </row>
    <row r="79" spans="1:9" ht="17.25" customHeight="1">
      <c r="A79" s="147"/>
      <c r="B79" s="153" t="s">
        <v>151</v>
      </c>
      <c r="C79" s="149"/>
      <c r="D79" s="149">
        <v>13875</v>
      </c>
      <c r="E79" s="146"/>
      <c r="F79" s="143">
        <f t="shared" si="6"/>
        <v>13875</v>
      </c>
      <c r="I79" s="179"/>
    </row>
    <row r="80" spans="1:9" ht="17.25" customHeight="1">
      <c r="A80" s="147"/>
      <c r="B80" s="153" t="s">
        <v>152</v>
      </c>
      <c r="C80" s="149"/>
      <c r="D80" s="149">
        <f>51530+16</f>
        <v>51546</v>
      </c>
      <c r="E80" s="146"/>
      <c r="F80" s="143">
        <f t="shared" si="6"/>
        <v>51546</v>
      </c>
    </row>
    <row r="81" spans="1:9" ht="15.75">
      <c r="A81" s="147">
        <v>5</v>
      </c>
      <c r="B81" s="148" t="s">
        <v>158</v>
      </c>
      <c r="C81" s="167">
        <v>1100000</v>
      </c>
      <c r="D81" s="167">
        <v>912572</v>
      </c>
      <c r="E81" s="168">
        <f>D81/C81*100</f>
        <v>82.961090909090913</v>
      </c>
      <c r="F81" s="143">
        <f t="shared" si="6"/>
        <v>-187428</v>
      </c>
    </row>
    <row r="82" spans="1:9" s="163" customFormat="1">
      <c r="A82" s="159" t="s">
        <v>172</v>
      </c>
      <c r="B82" s="160" t="s">
        <v>173</v>
      </c>
      <c r="C82" s="176"/>
      <c r="D82" s="176"/>
      <c r="E82" s="176"/>
      <c r="F82" s="162"/>
      <c r="H82" s="164"/>
    </row>
    <row r="83" spans="1:9" ht="15.75">
      <c r="A83" s="139" t="s">
        <v>1</v>
      </c>
      <c r="B83" s="140" t="s">
        <v>143</v>
      </c>
      <c r="C83" s="165">
        <f>C84+C97+C96</f>
        <v>2754202</v>
      </c>
      <c r="D83" s="165">
        <f>D84+D97+D96+D95</f>
        <v>1114355.615</v>
      </c>
      <c r="E83" s="166">
        <f>D83/C83*100</f>
        <v>40.460199179290406</v>
      </c>
      <c r="F83" s="143">
        <f>D83-C83</f>
        <v>-1639846.385</v>
      </c>
      <c r="G83" s="144"/>
      <c r="H83" s="144"/>
    </row>
    <row r="84" spans="1:9" ht="17.25" customHeight="1">
      <c r="A84" s="139"/>
      <c r="B84" s="140" t="s">
        <v>144</v>
      </c>
      <c r="C84" s="141">
        <f>C85+C86+C87+C88</f>
        <v>1100000</v>
      </c>
      <c r="D84" s="141">
        <f>D85+D86+D87+D88+D95</f>
        <v>959202.61499999999</v>
      </c>
      <c r="E84" s="146">
        <f>D84/C84*100</f>
        <v>87.200237727272722</v>
      </c>
      <c r="F84" s="143">
        <f t="shared" ref="F84:F97" si="7">D84-C84</f>
        <v>-140797.38500000001</v>
      </c>
      <c r="G84" s="144"/>
      <c r="H84" s="144"/>
      <c r="I84" s="145"/>
    </row>
    <row r="85" spans="1:9" s="185" customFormat="1" ht="15.75">
      <c r="A85" s="180">
        <v>1</v>
      </c>
      <c r="B85" s="181" t="s">
        <v>145</v>
      </c>
      <c r="C85" s="182">
        <v>220000</v>
      </c>
      <c r="D85" s="182">
        <v>263864.11200000002</v>
      </c>
      <c r="E85" s="183">
        <f>D85/C85*100</f>
        <v>119.93823272727273</v>
      </c>
      <c r="F85" s="184">
        <f t="shared" si="7"/>
        <v>43864.112000000023</v>
      </c>
    </row>
    <row r="86" spans="1:9" ht="15.75">
      <c r="A86" s="147">
        <v>2</v>
      </c>
      <c r="B86" s="148" t="s">
        <v>146</v>
      </c>
      <c r="C86" s="167"/>
      <c r="D86" s="167">
        <v>2927.5030000000002</v>
      </c>
      <c r="E86" s="168"/>
      <c r="F86" s="143">
        <f t="shared" si="7"/>
        <v>2927.5030000000002</v>
      </c>
    </row>
    <row r="87" spans="1:9" ht="17.25" customHeight="1">
      <c r="A87" s="147">
        <v>3</v>
      </c>
      <c r="B87" s="148" t="s">
        <v>147</v>
      </c>
      <c r="C87" s="167">
        <v>105000</v>
      </c>
      <c r="D87" s="167">
        <v>64988</v>
      </c>
      <c r="E87" s="168">
        <f>D87/C87*100</f>
        <v>61.893333333333331</v>
      </c>
      <c r="F87" s="143">
        <f t="shared" si="7"/>
        <v>-40012</v>
      </c>
      <c r="G87" s="145"/>
    </row>
    <row r="88" spans="1:9" ht="32.25" customHeight="1">
      <c r="A88" s="147">
        <v>4</v>
      </c>
      <c r="B88" s="170" t="s">
        <v>156</v>
      </c>
      <c r="C88" s="167">
        <v>775000</v>
      </c>
      <c r="D88" s="167">
        <f>SUM(D89:D94)</f>
        <v>619423</v>
      </c>
      <c r="E88" s="168">
        <f>D88/C88*100</f>
        <v>79.925548387096782</v>
      </c>
      <c r="F88" s="143">
        <f t="shared" si="7"/>
        <v>-155577</v>
      </c>
    </row>
    <row r="89" spans="1:9" ht="21.75" customHeight="1">
      <c r="A89" s="147"/>
      <c r="B89" s="153" t="s">
        <v>163</v>
      </c>
      <c r="C89" s="167"/>
      <c r="D89" s="167">
        <v>559350</v>
      </c>
      <c r="E89" s="168"/>
      <c r="F89" s="143"/>
    </row>
    <row r="90" spans="1:9" ht="17.25" customHeight="1">
      <c r="A90" s="147"/>
      <c r="B90" s="153" t="s">
        <v>150</v>
      </c>
      <c r="C90" s="149"/>
      <c r="D90" s="149">
        <v>6750</v>
      </c>
      <c r="E90" s="146"/>
      <c r="F90" s="143">
        <f t="shared" si="7"/>
        <v>6750</v>
      </c>
    </row>
    <row r="91" spans="1:9" ht="17.25" customHeight="1">
      <c r="A91" s="147"/>
      <c r="B91" s="153" t="s">
        <v>151</v>
      </c>
      <c r="C91" s="149"/>
      <c r="D91" s="149">
        <v>50300</v>
      </c>
      <c r="E91" s="146"/>
      <c r="F91" s="143">
        <f t="shared" si="7"/>
        <v>50300</v>
      </c>
    </row>
    <row r="92" spans="1:9" ht="17.25" customHeight="1">
      <c r="A92" s="147"/>
      <c r="B92" s="153" t="s">
        <v>168</v>
      </c>
      <c r="C92" s="149"/>
      <c r="D92" s="149">
        <v>3000</v>
      </c>
      <c r="E92" s="146"/>
      <c r="F92" s="143">
        <f t="shared" si="7"/>
        <v>3000</v>
      </c>
    </row>
    <row r="93" spans="1:9" ht="17.25" customHeight="1">
      <c r="A93" s="147"/>
      <c r="B93" s="153" t="s">
        <v>152</v>
      </c>
      <c r="C93" s="149"/>
      <c r="D93" s="149">
        <v>23</v>
      </c>
      <c r="E93" s="146"/>
      <c r="F93" s="143">
        <f t="shared" si="7"/>
        <v>23</v>
      </c>
    </row>
    <row r="94" spans="1:9" ht="17.25" customHeight="1">
      <c r="A94" s="147"/>
      <c r="B94" s="153" t="s">
        <v>174</v>
      </c>
      <c r="C94" s="149"/>
      <c r="D94" s="149"/>
      <c r="E94" s="146"/>
      <c r="F94" s="143">
        <f t="shared" si="7"/>
        <v>0</v>
      </c>
    </row>
    <row r="95" spans="1:9" ht="17.25" customHeight="1">
      <c r="A95" s="147">
        <v>5</v>
      </c>
      <c r="B95" s="153" t="s">
        <v>153</v>
      </c>
      <c r="C95" s="149"/>
      <c r="D95" s="149">
        <v>8000</v>
      </c>
      <c r="E95" s="146"/>
      <c r="F95" s="143">
        <f t="shared" si="7"/>
        <v>8000</v>
      </c>
    </row>
    <row r="96" spans="1:9" ht="17.25" customHeight="1">
      <c r="A96" s="147">
        <v>6</v>
      </c>
      <c r="B96" s="153" t="s">
        <v>158</v>
      </c>
      <c r="C96" s="149">
        <v>400000</v>
      </c>
      <c r="D96" s="149">
        <v>127521</v>
      </c>
      <c r="E96" s="146"/>
      <c r="F96" s="143"/>
    </row>
    <row r="97" spans="1:9" ht="15.75">
      <c r="A97" s="147">
        <v>7</v>
      </c>
      <c r="B97" s="148" t="s">
        <v>169</v>
      </c>
      <c r="C97" s="167">
        <v>1254202</v>
      </c>
      <c r="D97" s="167">
        <v>19632</v>
      </c>
      <c r="E97" s="168">
        <f>D97/C97*100</f>
        <v>1.5652980939274534</v>
      </c>
      <c r="F97" s="143">
        <f t="shared" si="7"/>
        <v>-1234570</v>
      </c>
    </row>
    <row r="98" spans="1:9" s="163" customFormat="1">
      <c r="A98" s="159" t="s">
        <v>175</v>
      </c>
      <c r="B98" s="160" t="s">
        <v>176</v>
      </c>
      <c r="C98" s="176"/>
      <c r="D98" s="176"/>
      <c r="E98" s="176"/>
      <c r="F98" s="162"/>
    </row>
    <row r="99" spans="1:9" ht="15.75">
      <c r="A99" s="139" t="s">
        <v>1</v>
      </c>
      <c r="B99" s="140" t="s">
        <v>143</v>
      </c>
      <c r="C99" s="165">
        <f>C100+C110</f>
        <v>885000</v>
      </c>
      <c r="D99" s="165">
        <f>D100+D110</f>
        <v>937809.37599999993</v>
      </c>
      <c r="E99" s="166">
        <f>D99/C99*100</f>
        <v>105.96716112994349</v>
      </c>
      <c r="F99" s="143">
        <f>D99-C99</f>
        <v>52809.375999999931</v>
      </c>
      <c r="G99" s="144"/>
      <c r="H99" s="144"/>
    </row>
    <row r="100" spans="1:9" ht="17.25" customHeight="1">
      <c r="A100" s="139"/>
      <c r="B100" s="140" t="s">
        <v>144</v>
      </c>
      <c r="C100" s="141">
        <f>C101+C102+C103+C104</f>
        <v>485000</v>
      </c>
      <c r="D100" s="141">
        <f>D101+D102+D103+D104</f>
        <v>381693.37599999999</v>
      </c>
      <c r="E100" s="146">
        <f>D100/C100*100</f>
        <v>78.699665154639177</v>
      </c>
      <c r="F100" s="143">
        <f t="shared" ref="F100:F110" si="8">D100-C100</f>
        <v>-103306.62400000001</v>
      </c>
      <c r="G100" s="144"/>
      <c r="H100" s="144"/>
      <c r="I100" s="145"/>
    </row>
    <row r="101" spans="1:9" ht="15.75">
      <c r="A101" s="147">
        <v>1</v>
      </c>
      <c r="B101" s="148" t="s">
        <v>145</v>
      </c>
      <c r="C101" s="167">
        <v>140000</v>
      </c>
      <c r="D101" s="167">
        <v>108661.533</v>
      </c>
      <c r="E101" s="168">
        <f>D101/C101*100</f>
        <v>77.615380714285706</v>
      </c>
      <c r="F101" s="143">
        <f t="shared" si="8"/>
        <v>-31338.467000000004</v>
      </c>
    </row>
    <row r="102" spans="1:9" ht="15.75">
      <c r="A102" s="147">
        <v>2</v>
      </c>
      <c r="B102" s="148" t="s">
        <v>146</v>
      </c>
      <c r="C102" s="167"/>
      <c r="D102" s="167">
        <v>1525.8430000000001</v>
      </c>
      <c r="E102" s="168"/>
      <c r="F102" s="143">
        <f t="shared" si="8"/>
        <v>1525.8430000000001</v>
      </c>
    </row>
    <row r="103" spans="1:9" ht="15.75">
      <c r="A103" s="147">
        <v>3</v>
      </c>
      <c r="B103" s="148" t="s">
        <v>147</v>
      </c>
      <c r="C103" s="167">
        <v>75000</v>
      </c>
      <c r="D103" s="167">
        <v>43506</v>
      </c>
      <c r="E103" s="168">
        <f>D103/C103*100</f>
        <v>58.008000000000003</v>
      </c>
      <c r="F103" s="143">
        <f t="shared" si="8"/>
        <v>-31494</v>
      </c>
      <c r="G103" s="145"/>
    </row>
    <row r="104" spans="1:9" ht="15.75" customHeight="1">
      <c r="A104" s="147">
        <v>4</v>
      </c>
      <c r="B104" s="170" t="s">
        <v>156</v>
      </c>
      <c r="C104" s="167">
        <v>270000</v>
      </c>
      <c r="D104" s="167">
        <f>SUM(D105:D109)</f>
        <v>228000</v>
      </c>
      <c r="E104" s="168">
        <f>D104/C104*100</f>
        <v>84.444444444444443</v>
      </c>
      <c r="F104" s="143">
        <f t="shared" si="8"/>
        <v>-42000</v>
      </c>
      <c r="H104" s="145"/>
    </row>
    <row r="105" spans="1:9" ht="15.75" customHeight="1">
      <c r="A105" s="147"/>
      <c r="B105" s="153" t="s">
        <v>157</v>
      </c>
      <c r="C105" s="167"/>
      <c r="D105" s="167">
        <v>186500</v>
      </c>
      <c r="E105" s="168"/>
      <c r="F105" s="143"/>
      <c r="H105" s="145"/>
    </row>
    <row r="106" spans="1:9" ht="17.25" customHeight="1">
      <c r="A106" s="147"/>
      <c r="B106" s="153" t="s">
        <v>150</v>
      </c>
      <c r="C106" s="149"/>
      <c r="D106" s="149"/>
      <c r="E106" s="146"/>
      <c r="F106" s="143">
        <f t="shared" si="8"/>
        <v>0</v>
      </c>
    </row>
    <row r="107" spans="1:9" ht="17.25" customHeight="1">
      <c r="A107" s="147"/>
      <c r="B107" s="153" t="s">
        <v>151</v>
      </c>
      <c r="C107" s="149"/>
      <c r="D107" s="149">
        <v>3000</v>
      </c>
      <c r="E107" s="146"/>
      <c r="F107" s="143">
        <f t="shared" si="8"/>
        <v>3000</v>
      </c>
    </row>
    <row r="108" spans="1:9" ht="17.25" customHeight="1">
      <c r="A108" s="147"/>
      <c r="B108" s="153" t="s">
        <v>177</v>
      </c>
      <c r="C108" s="149"/>
      <c r="D108" s="149">
        <f>27500+4200</f>
        <v>31700</v>
      </c>
      <c r="E108" s="146"/>
      <c r="F108" s="143">
        <f t="shared" si="8"/>
        <v>31700</v>
      </c>
    </row>
    <row r="109" spans="1:9" ht="17.25" customHeight="1">
      <c r="A109" s="147"/>
      <c r="B109" s="153" t="s">
        <v>152</v>
      </c>
      <c r="C109" s="149"/>
      <c r="D109" s="149">
        <f>6800</f>
        <v>6800</v>
      </c>
      <c r="E109" s="146"/>
      <c r="F109" s="143">
        <f t="shared" si="8"/>
        <v>6800</v>
      </c>
    </row>
    <row r="110" spans="1:9" ht="15.75">
      <c r="A110" s="147">
        <v>5</v>
      </c>
      <c r="B110" s="148" t="s">
        <v>158</v>
      </c>
      <c r="C110" s="167">
        <v>400000</v>
      </c>
      <c r="D110" s="167">
        <v>556116</v>
      </c>
      <c r="E110" s="168">
        <f>D110/C110*100</f>
        <v>139.029</v>
      </c>
      <c r="F110" s="143">
        <f t="shared" si="8"/>
        <v>156116</v>
      </c>
    </row>
    <row r="111" spans="1:9" s="163" customFormat="1">
      <c r="A111" s="159" t="s">
        <v>178</v>
      </c>
      <c r="B111" s="160" t="s">
        <v>179</v>
      </c>
      <c r="C111" s="176"/>
      <c r="D111" s="176"/>
      <c r="E111" s="176"/>
      <c r="F111" s="162"/>
    </row>
    <row r="112" spans="1:9" ht="15.75">
      <c r="A112" s="139" t="s">
        <v>1</v>
      </c>
      <c r="B112" s="140" t="s">
        <v>143</v>
      </c>
      <c r="C112" s="165">
        <f>C113+C123+C124</f>
        <v>2823462</v>
      </c>
      <c r="D112" s="165">
        <f>D113+D123+D124</f>
        <v>2066213.8420000002</v>
      </c>
      <c r="E112" s="166">
        <f>D112/C112*100</f>
        <v>73.180154080345332</v>
      </c>
      <c r="F112" s="143">
        <f>D112-C112</f>
        <v>-757248.15799999982</v>
      </c>
      <c r="G112" s="144"/>
      <c r="H112" s="144"/>
    </row>
    <row r="113" spans="1:9" ht="17.25" customHeight="1">
      <c r="A113" s="139"/>
      <c r="B113" s="140" t="s">
        <v>144</v>
      </c>
      <c r="C113" s="141">
        <f>C114+C115+C116+C117</f>
        <v>775000</v>
      </c>
      <c r="D113" s="141">
        <f>D114+D115+D116+D117</f>
        <v>555184.299</v>
      </c>
      <c r="E113" s="168">
        <f>D113/C113*100</f>
        <v>71.636683741935485</v>
      </c>
      <c r="F113" s="143">
        <f t="shared" ref="F113:F124" si="9">D113-C113</f>
        <v>-219815.701</v>
      </c>
      <c r="G113" s="144"/>
      <c r="H113" s="144"/>
      <c r="I113" s="145"/>
    </row>
    <row r="114" spans="1:9" ht="15.75">
      <c r="A114" s="147">
        <v>1</v>
      </c>
      <c r="B114" s="148" t="s">
        <v>145</v>
      </c>
      <c r="C114" s="167">
        <v>400000</v>
      </c>
      <c r="D114" s="167">
        <v>193760.098</v>
      </c>
      <c r="E114" s="168">
        <f>D114/C114*100</f>
        <v>48.4400245</v>
      </c>
      <c r="F114" s="143">
        <f t="shared" si="9"/>
        <v>-206239.902</v>
      </c>
    </row>
    <row r="115" spans="1:9" ht="15.75">
      <c r="A115" s="147">
        <v>2</v>
      </c>
      <c r="B115" s="148" t="s">
        <v>146</v>
      </c>
      <c r="C115" s="167"/>
      <c r="D115" s="167">
        <v>8549.7009999999991</v>
      </c>
      <c r="E115" s="168"/>
      <c r="F115" s="143">
        <f t="shared" si="9"/>
        <v>8549.7009999999991</v>
      </c>
    </row>
    <row r="116" spans="1:9" ht="15.75">
      <c r="A116" s="147">
        <v>3</v>
      </c>
      <c r="B116" s="148" t="s">
        <v>147</v>
      </c>
      <c r="C116" s="167">
        <v>75000</v>
      </c>
      <c r="D116" s="167">
        <v>48424.5</v>
      </c>
      <c r="E116" s="168">
        <f>D116/C116*100</f>
        <v>64.566000000000003</v>
      </c>
      <c r="F116" s="143">
        <f t="shared" si="9"/>
        <v>-26575.5</v>
      </c>
      <c r="G116" s="186"/>
      <c r="H116" s="145"/>
    </row>
    <row r="117" spans="1:9" ht="15" customHeight="1">
      <c r="A117" s="147">
        <v>4</v>
      </c>
      <c r="B117" s="170" t="s">
        <v>156</v>
      </c>
      <c r="C117" s="167">
        <v>300000</v>
      </c>
      <c r="D117" s="167">
        <f>SUM(D118:D122)</f>
        <v>304450</v>
      </c>
      <c r="E117" s="168">
        <f>D117/C117*100</f>
        <v>101.48333333333332</v>
      </c>
      <c r="F117" s="143">
        <f t="shared" si="9"/>
        <v>4450</v>
      </c>
    </row>
    <row r="118" spans="1:9" ht="15" customHeight="1">
      <c r="A118" s="147"/>
      <c r="B118" s="153" t="s">
        <v>157</v>
      </c>
      <c r="C118" s="167"/>
      <c r="D118" s="167">
        <v>227000</v>
      </c>
      <c r="E118" s="168"/>
      <c r="F118" s="143"/>
      <c r="G118" s="145"/>
      <c r="H118" s="145"/>
    </row>
    <row r="119" spans="1:9" ht="17.25" customHeight="1">
      <c r="A119" s="147"/>
      <c r="B119" s="153" t="s">
        <v>150</v>
      </c>
      <c r="C119" s="149"/>
      <c r="D119" s="149">
        <v>12500</v>
      </c>
      <c r="E119" s="146"/>
      <c r="F119" s="143">
        <f t="shared" si="9"/>
        <v>12500</v>
      </c>
    </row>
    <row r="120" spans="1:9" ht="17.25" customHeight="1">
      <c r="A120" s="147"/>
      <c r="B120" s="153" t="s">
        <v>151</v>
      </c>
      <c r="C120" s="149"/>
      <c r="D120" s="149">
        <v>26550</v>
      </c>
      <c r="E120" s="146"/>
      <c r="F120" s="143">
        <f t="shared" si="9"/>
        <v>26550</v>
      </c>
    </row>
    <row r="121" spans="1:9" ht="17.25" customHeight="1">
      <c r="A121" s="147"/>
      <c r="B121" s="153" t="s">
        <v>180</v>
      </c>
      <c r="C121" s="149"/>
      <c r="D121" s="149">
        <f>13000+15000</f>
        <v>28000</v>
      </c>
      <c r="E121" s="146"/>
      <c r="F121" s="143"/>
    </row>
    <row r="122" spans="1:9" ht="17.25" customHeight="1">
      <c r="A122" s="147"/>
      <c r="B122" s="153" t="s">
        <v>152</v>
      </c>
      <c r="C122" s="149"/>
      <c r="D122" s="149">
        <f>237400-D118</f>
        <v>10400</v>
      </c>
      <c r="E122" s="146"/>
      <c r="F122" s="143">
        <f t="shared" si="9"/>
        <v>10400</v>
      </c>
    </row>
    <row r="123" spans="1:9" ht="15.75">
      <c r="A123" s="147">
        <v>5</v>
      </c>
      <c r="B123" s="148" t="s">
        <v>158</v>
      </c>
      <c r="C123" s="167">
        <v>2000000</v>
      </c>
      <c r="D123" s="167">
        <v>1510029.5430000001</v>
      </c>
      <c r="E123" s="168">
        <f>D123/C123*100</f>
        <v>75.501477150000014</v>
      </c>
      <c r="F123" s="143">
        <f t="shared" si="9"/>
        <v>-489970.45699999994</v>
      </c>
      <c r="H123" s="145"/>
    </row>
    <row r="124" spans="1:9" ht="15.75">
      <c r="A124" s="187">
        <v>6</v>
      </c>
      <c r="B124" s="188" t="s">
        <v>169</v>
      </c>
      <c r="C124" s="189">
        <v>48462</v>
      </c>
      <c r="D124" s="189">
        <v>1000</v>
      </c>
      <c r="E124" s="190"/>
      <c r="F124" s="191">
        <f t="shared" si="9"/>
        <v>-47462</v>
      </c>
      <c r="G124" s="186"/>
      <c r="H124" s="145"/>
    </row>
    <row r="125" spans="1:9">
      <c r="C125" s="236"/>
      <c r="D125" s="236"/>
      <c r="E125" s="236"/>
      <c r="F125" s="236"/>
    </row>
    <row r="126" spans="1:9">
      <c r="C126" s="237"/>
      <c r="D126" s="237"/>
      <c r="E126" s="237"/>
      <c r="F126" s="237"/>
    </row>
    <row r="130" spans="2:7">
      <c r="B130" s="123"/>
      <c r="G130" s="193"/>
    </row>
    <row r="131" spans="2:7" ht="15.75">
      <c r="C131" s="56"/>
      <c r="D131" s="56"/>
      <c r="E131" s="56"/>
    </row>
    <row r="132" spans="2:7">
      <c r="C132" s="237"/>
      <c r="D132" s="237"/>
      <c r="E132" s="237"/>
      <c r="F132" s="237"/>
    </row>
  </sheetData>
  <mergeCells count="12">
    <mergeCell ref="C125:F125"/>
    <mergeCell ref="C126:F126"/>
    <mergeCell ref="C132:F132"/>
    <mergeCell ref="A1:F1"/>
    <mergeCell ref="A2:F2"/>
    <mergeCell ref="D3:F3"/>
    <mergeCell ref="A4:A5"/>
    <mergeCell ref="B4:B5"/>
    <mergeCell ref="C4:C5"/>
    <mergeCell ref="D4:D5"/>
    <mergeCell ref="E4:E5"/>
    <mergeCell ref="F4:F5"/>
  </mergeCells>
  <pageMargins left="0.31496062992125984" right="0.23622047244094491" top="0.55118110236220474" bottom="0.35433070866141736" header="0.31496062992125984" footer="0.31496062992125984"/>
  <pageSetup paperSize="9" scale="9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BIEU THU</vt:lpstr>
      <vt:lpstr>BIEU CHI</vt:lpstr>
      <vt:lpstr>BIEU DPNS</vt:lpstr>
      <vt:lpstr>TUNG XA</vt:lpstr>
      <vt:lpstr>'BIEU THU'!Print_Titles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hoangdieuthuy</dc:creator>
  <cp:lastModifiedBy>Administrator</cp:lastModifiedBy>
  <cp:lastPrinted>2021-09-12T03:58:17Z</cp:lastPrinted>
  <dcterms:created xsi:type="dcterms:W3CDTF">2017-04-10T02:31:08Z</dcterms:created>
  <dcterms:modified xsi:type="dcterms:W3CDTF">2021-09-12T03:58:23Z</dcterms:modified>
</cp:coreProperties>
</file>